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62.xml" ContentType="application/vnd.openxmlformats-officedocument.spreadsheetml.worksheet+xml"/>
  <Override PartName="/xl/worksheets/sheet9.xml" ContentType="application/vnd.openxmlformats-officedocument.spreadsheetml.worksheet+xml"/>
  <Override PartName="/xl/worksheets/sheet44.xml" ContentType="application/vnd.openxmlformats-officedocument.spreadsheetml.worksheet+xml"/>
  <Override PartName="/xl/worksheets/sheet1.xml" ContentType="application/vnd.openxmlformats-officedocument.spreadsheetml.worksheet+xml"/>
  <Override PartName="/xl/worksheets/sheet45.xml" ContentType="application/vnd.openxmlformats-officedocument.spreadsheetml.worksheet+xml"/>
  <Override PartName="/xl/worksheets/sheet2.xml" ContentType="application/vnd.openxmlformats-officedocument.spreadsheetml.worksheet+xml"/>
  <Override PartName="/xl/worksheets/sheet46.xml" ContentType="application/vnd.openxmlformats-officedocument.spreadsheetml.worksheet+xml"/>
  <Override PartName="/xl/worksheets/sheet3.xml" ContentType="application/vnd.openxmlformats-officedocument.spreadsheetml.worksheet+xml"/>
  <Override PartName="/xl/worksheets/sheet47.xml" ContentType="application/vnd.openxmlformats-officedocument.spreadsheetml.worksheet+xml"/>
  <Override PartName="/xl/worksheets/sheet4.xml" ContentType="application/vnd.openxmlformats-officedocument.spreadsheetml.worksheet+xml"/>
  <Override PartName="/xl/worksheets/sheet48.xml" ContentType="application/vnd.openxmlformats-officedocument.spreadsheetml.worksheet+xml"/>
  <Override PartName="/xl/worksheets/sheet5.xml" ContentType="application/vnd.openxmlformats-officedocument.spreadsheetml.worksheet+xml"/>
  <Override PartName="/xl/worksheets/sheet49.xml" ContentType="application/vnd.openxmlformats-officedocument.spreadsheetml.worksheet+xml"/>
  <Override PartName="/xl/worksheets/sheet6.xml" ContentType="application/vnd.openxmlformats-officedocument.spreadsheetml.worksheet+xml"/>
  <Override PartName="/xl/worksheets/sheet60.xml" ContentType="application/vnd.openxmlformats-officedocument.spreadsheetml.worksheet+xml"/>
  <Override PartName="/xl/worksheets/sheet7.xml" ContentType="application/vnd.openxmlformats-officedocument.spreadsheetml.worksheet+xml"/>
  <Override PartName="/xl/worksheets/sheet61.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3"/>
  </bookViews>
  <sheets>
    <sheet name="Item1" sheetId="1" state="visible" r:id="rId2"/>
    <sheet name="Item2" sheetId="2" state="visible" r:id="rId3"/>
    <sheet name="Item3" sheetId="3" state="visible" r:id="rId4"/>
    <sheet name="Item4" sheetId="4" state="visible" r:id="rId5"/>
    <sheet name="Item5" sheetId="5" state="visible" r:id="rId6"/>
    <sheet name="Item6" sheetId="6" state="visible" r:id="rId7"/>
    <sheet name="Item7" sheetId="7" state="visible" r:id="rId8"/>
    <sheet name="Item8" sheetId="8" state="visible" r:id="rId9"/>
    <sheet name="Item9" sheetId="9" state="visible" r:id="rId10"/>
    <sheet name="Item10" sheetId="10" state="visible" r:id="rId11"/>
    <sheet name="Item11" sheetId="11" state="visible" r:id="rId12"/>
    <sheet name="Item12" sheetId="12" state="visible" r:id="rId13"/>
    <sheet name="Item13" sheetId="13" state="visible" r:id="rId14"/>
    <sheet name="Item14" sheetId="14" state="visible" r:id="rId15"/>
    <sheet name="Item15" sheetId="15" state="visible" r:id="rId16"/>
    <sheet name="Item16" sheetId="16" state="visible" r:id="rId17"/>
    <sheet name="Item17" sheetId="17" state="visible" r:id="rId18"/>
    <sheet name="Item18" sheetId="18" state="visible" r:id="rId19"/>
    <sheet name="Item19" sheetId="19" state="visible" r:id="rId20"/>
    <sheet name="Item20" sheetId="20" state="visible" r:id="rId21"/>
    <sheet name="Item21" sheetId="21" state="visible" r:id="rId22"/>
    <sheet name="Item22" sheetId="22" state="visible" r:id="rId23"/>
    <sheet name="Item23" sheetId="23" state="visible" r:id="rId24"/>
    <sheet name="Item24" sheetId="24" state="visible" r:id="rId25"/>
    <sheet name="Item25" sheetId="25" state="visible" r:id="rId26"/>
    <sheet name="Item26" sheetId="26" state="visible" r:id="rId27"/>
    <sheet name="Item27" sheetId="27" state="visible" r:id="rId28"/>
    <sheet name="Item28" sheetId="28" state="visible" r:id="rId29"/>
    <sheet name="Item29" sheetId="29" state="visible" r:id="rId30"/>
    <sheet name="Item30" sheetId="30" state="visible" r:id="rId31"/>
    <sheet name="Item31" sheetId="31" state="visible" r:id="rId32"/>
    <sheet name="Item32" sheetId="32" state="visible" r:id="rId33"/>
    <sheet name="Item33" sheetId="33" state="visible" r:id="rId34"/>
    <sheet name="Item34" sheetId="34" state="visible" r:id="rId35"/>
    <sheet name="Item35" sheetId="35" state="visible" r:id="rId36"/>
    <sheet name="Item36" sheetId="36" state="visible" r:id="rId37"/>
    <sheet name="Item37" sheetId="37" state="visible" r:id="rId38"/>
    <sheet name="Item38" sheetId="38" state="visible" r:id="rId39"/>
    <sheet name="Item39" sheetId="39" state="visible" r:id="rId40"/>
    <sheet name="Item40" sheetId="40" state="visible" r:id="rId41"/>
    <sheet name="Item41" sheetId="41" state="visible" r:id="rId42"/>
    <sheet name="Item42" sheetId="42" state="visible" r:id="rId43"/>
    <sheet name="Item43" sheetId="43" state="visible" r:id="rId44"/>
    <sheet name="Item44" sheetId="44" state="visible" r:id="rId45"/>
    <sheet name="Item45" sheetId="45" state="visible" r:id="rId46"/>
    <sheet name="Item46" sheetId="46" state="visible" r:id="rId47"/>
    <sheet name="Item47" sheetId="47" state="visible" r:id="rId48"/>
    <sheet name="Item48" sheetId="48" state="visible" r:id="rId49"/>
    <sheet name="Item49" sheetId="49" state="visible" r:id="rId50"/>
    <sheet name="Item50" sheetId="50" state="visible" r:id="rId51"/>
    <sheet name="Item51" sheetId="51" state="visible" r:id="rId52"/>
    <sheet name="Item52" sheetId="52" state="visible" r:id="rId53"/>
    <sheet name="Item53" sheetId="53" state="visible" r:id="rId54"/>
    <sheet name="Item54" sheetId="54" state="visible" r:id="rId55"/>
    <sheet name="Item55" sheetId="55" state="visible" r:id="rId56"/>
    <sheet name="Item56" sheetId="56" state="visible" r:id="rId57"/>
    <sheet name="Item57" sheetId="57" state="visible" r:id="rId58"/>
    <sheet name="Item58" sheetId="58" state="visible" r:id="rId59"/>
    <sheet name="Item59" sheetId="59" state="visible" r:id="rId60"/>
    <sheet name="Item60" sheetId="60" state="visible" r:id="rId61"/>
    <sheet name="Item61" sheetId="61" state="visible" r:id="rId62"/>
    <sheet name="Item62" sheetId="62" state="visible" r:id="rId63"/>
    <sheet name="Item63" sheetId="63" state="visible" r:id="rId64"/>
    <sheet name="Item64" sheetId="64" state="visible" r:id="rId65"/>
    <sheet name="Item65" sheetId="65" state="visible" r:id="rId66"/>
    <sheet name="Item66" sheetId="66" state="visible" r:id="rId67"/>
    <sheet name="Item67" sheetId="67" state="visible" r:id="rId68"/>
    <sheet name="Item68" sheetId="68" state="visible" r:id="rId69"/>
    <sheet name="Item69" sheetId="69" state="visible" r:id="rId70"/>
    <sheet name="Item70" sheetId="70" state="visible" r:id="rId71"/>
    <sheet name="Item71" sheetId="71" state="visible" r:id="rId72"/>
    <sheet name="Item72" sheetId="72" state="visible" r:id="rId73"/>
    <sheet name="Item73" sheetId="73" state="visible" r:id="rId74"/>
    <sheet name="Total" sheetId="74" state="visible" r:id="rId75"/>
  </sheets>
  <definedNames>
    <definedName function="false" hidden="false" localSheetId="73" name="_xlnm.Print_Area" vbProcedure="false">Total!$A$1:$F$76</definedName>
    <definedName function="false" hidden="false" localSheetId="73" name="_xlnm.Print_Titles" vbProcedure="false">Total!$2:$2</definedName>
    <definedName function="false" hidden="false" localSheetId="73" name="_xlnm.Print_Titles" vbProcedure="false">Total!$2:$2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<sst xmlns="http://schemas.openxmlformats.org/spreadsheetml/2006/main" count="2122" uniqueCount="233">
  <si>
    <t xml:space="preserve">ESTIMATIVA DO ITEM</t>
  </si>
  <si>
    <t xml:space="preserve">ITEM 1</t>
  </si>
  <si>
    <t xml:space="preserve">MATERIAL</t>
  </si>
  <si>
    <t xml:space="preserve">UNIDADE</t>
  </si>
  <si>
    <t xml:space="preserve">QUANT.</t>
  </si>
  <si>
    <t xml:space="preserve">FONTE DE PESQUISA</t>
  </si>
  <si>
    <t xml:space="preserve">PREÇOS</t>
  </si>
  <si>
    <t xml:space="preserve">DESCARTE</t>
  </si>
  <si>
    <t xml:space="preserve">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t>
  </si>
  <si>
    <t xml:space="preserve">CX</t>
  </si>
  <si>
    <t xml:space="preserve">1ª MELHOR PROPOSTA PREGÃO 40/2018 TRE-BA</t>
  </si>
  <si>
    <t xml:space="preserve">2ª MELHOR PROPOSTA PREGÃO 40/2018 TRE-BA</t>
  </si>
  <si>
    <t xml:space="preserve">3ª MELHOR PROPOSTA PREGÃO 40/2018 TRE-BA</t>
  </si>
  <si>
    <t xml:space="preserve">4ª MELHOR PROPOSTA PREGÃO 40/2018 TRE-BA</t>
  </si>
  <si>
    <t xml:space="preserve">DESVIO</t>
  </si>
  <si>
    <t xml:space="preserve">COEF.</t>
  </si>
  <si>
    <t xml:space="preserve">MÉDIA</t>
  </si>
  <si>
    <t xml:space="preserve">MÉDIA APÓS DESCARTE</t>
  </si>
  <si>
    <t xml:space="preserve">MEDIANA</t>
  </si>
  <si>
    <t xml:space="preserve">VALOR UNITÁRIO</t>
  </si>
  <si>
    <t xml:space="preserve">VALOR TOTAL</t>
  </si>
  <si>
    <t xml:space="preserve">Quantidade de preços coletados =</t>
  </si>
  <si>
    <t xml:space="preserve">DESVIO: desvio padrão dos preços pesquisados, calculados por meio da função DESVPAD do editor de planilhas.</t>
  </si>
  <si>
    <t xml:space="preserve">COEF.: relação entre o DESVIO e a MÉDIA, expresso em valor percentual.</t>
  </si>
  <si>
    <t xml:space="preserve">MÉDIA: média aritmética dos preços pesquisados.</t>
  </si>
  <si>
    <t xml:space="preserve">DESCARTE: coluna que exibe os preços considerados, quando COEF. é maior que 25%. São descartados os preços fora do intervalo entre o menor preço e a soma [MÉDIA + DESVIO].</t>
  </si>
  <si>
    <t xml:space="preserve">MÉDIA APÓS DESCARTE: média aritmética dos preços dentro do intervalo acima descrito.</t>
  </si>
  <si>
    <t xml:space="preserve">MEDIANA: valor estatístico que separa a metade maior da metade menor da amostra, calculado pela função MED do editor de planilhas.</t>
  </si>
  <si>
    <t xml:space="preserve">VALOR UNITÁRIO: quando COEF. for menor ou igual a 25%, o valor unitário estimado será a MÉDIA dos preços pesquisados; quando COEF. for maior que 25%, o valor unitário será o menor valor dentre a MÉDIA APÓS DESCARTE e a MEDIANA.</t>
  </si>
  <si>
    <t xml:space="preserve">ITEM 2</t>
  </si>
  <si>
    <t xml:space="preserve">Caneta esferográfica
Cor vermelha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t>
  </si>
  <si>
    <t xml:space="preserve">ITEM 3</t>
  </si>
  <si>
    <t xml:space="preserve">Caneta esferográfica
Cor preta.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t>
  </si>
  <si>
    <t xml:space="preserve">ITEM 4</t>
  </si>
  <si>
    <t xml:space="preserve">Etiqueta auto adesiva
Folha em formato A4;
Gramatura 75 g/m2
Papel couchê removível;
Cor branca, Folha contendo 1 etiqueta
Acondicionadas em pacotes com 25 folhas</t>
  </si>
  <si>
    <t xml:space="preserve">PC</t>
  </si>
  <si>
    <t xml:space="preserve">ITEM 5</t>
  </si>
  <si>
    <t xml:space="preserve">Etiqueta adesiva
Caixa com 2000 unidades
Em papel 
Cor branca Dimensões: (128 x 74) mm
Tipo: formulário contínuo</t>
  </si>
  <si>
    <t xml:space="preserve">ITEM 6</t>
  </si>
  <si>
    <t xml:space="preserve">Etiqueta auto adesiva
Folha em formato carta;
Gramatura 75 g/m2
Cor branca fosca,  06 (seis) etiquetas de tamanho 84,7 x 101,6mm por folha
Acondicionadas em pacotes com 25 folhas, embaladas em
plástico transparente. Pacotes acondicionados em caixas.</t>
  </si>
  <si>
    <t xml:space="preserve">ITEM 7</t>
  </si>
  <si>
    <t xml:space="preserve">Etiqueta auto adesiva
Folha em formato Carta;
Gramatura 75 g/m2
Papel couchê removível;
Cor branca,
30 etiquetas de tamanho 25,4 x 66,7mm, por folha.
Admitida variação de + ou - 0,4 mm por etiqueta.
Acondicionadas em pacotes com 100 folhas, embaladas em
plástico transparente. Pacotes acondicionados em caixas.</t>
  </si>
  <si>
    <t xml:space="preserve">PAPELARIA ART NOVA</t>
  </si>
  <si>
    <t xml:space="preserve">MAGAZINE LUIZA</t>
  </si>
  <si>
    <t xml:space="preserve">KALUNGA</t>
  </si>
  <si>
    <t xml:space="preserve">NAGEM</t>
  </si>
  <si>
    <t xml:space="preserve">EXTRA</t>
  </si>
  <si>
    <t xml:space="preserve">ITEM 8</t>
  </si>
  <si>
    <t xml:space="preserve">Etiqueta auto adesiva
Apresentação: bobina
Papel couchê 
Dimensões: 2,5cm x 6,0cm
Tipo: lacre
Com picote de segurança
Rolo com, no mínimo, 1.000 (mil) etiquetas
Tubete de 1” (uma polegada)
Compatível com a impressora marca Zebra Cashway
Acondicionadas em embalagem de papelão reciclável
Prazo de validade não inferior a 11 meses, contados do recebimento definitivo
</t>
  </si>
  <si>
    <t xml:space="preserve">RL</t>
  </si>
  <si>
    <t xml:space="preserve">ITEM 9</t>
  </si>
  <si>
    <t xml:space="preserve">Etiqueta Auto adesiva
com adesivo a base de resina de borracha para impressora
térmica – Modelo Zebra ou Datamax.
Papel couchê
Dimensões:104mm de largura x 145 mm de altura x 1
coluna.
Tipo: lacre
A distância entre uma etiqueta e outra é de 2,7 mm. As
etiquetas vêm em bobina.
Rolo com, no mínimo, 240 etiquetas
Acondicionadas em embalagem de papelão reciclável
Prazo de validade não inferior a 11 meses, contados do
recebimento definitivo</t>
  </si>
  <si>
    <t xml:space="preserve">REGISTEC</t>
  </si>
  <si>
    <t xml:space="preserve">ARTEZANET</t>
  </si>
  <si>
    <t xml:space="preserve">ARTGRAF</t>
  </si>
  <si>
    <t xml:space="preserve">ITEM 10</t>
  </si>
  <si>
    <t xml:space="preserve">Etiqueta auto adesiva
Apresentação: bobina
Papel couchê
Dimensões: 2,5cm x 6,00cm
Tipo: lacre
Com picote de segurança
Rolo com, no mínimo, 1.000 (mil) etiquetas
Tubete de 3” (três polegadas)
Compatível com a impressora marca Zebra Cashway
Acondicionadas em embalagem de papelão reciclável
Prazo de validade não inferior a 11 meses, contados do
recebimento definitivo</t>
  </si>
  <si>
    <t xml:space="preserve">ITEM 11</t>
  </si>
  <si>
    <t xml:space="preserve">Livro de atas
Pautado
Com reforço em costura para fixação de folhas
Dimensões: 330 x 216 mm
Capa dura em papelão, com revestimento plastificado na cor
preta
Folhas numeradas. 100 fls.
Acondicionados em embalagens 10 unidades</t>
  </si>
  <si>
    <t xml:space="preserve">1ª MELHOR PROPOSTA PREGÃO 40/2018 TRE-BA </t>
  </si>
  <si>
    <t xml:space="preserve">2ª MELHOR PROPOSTA PREGÃO 40/2018 TRE-BA </t>
  </si>
  <si>
    <t xml:space="preserve">3ª MELHOR PROPOSTA PREGÃO 40/2018 TRE-BA </t>
  </si>
  <si>
    <t xml:space="preserve">4ª MELHOR PROPOSTA PREGÃO 40/2018 TRE-BA </t>
  </si>
  <si>
    <t xml:space="preserve">ITEM 12</t>
  </si>
  <si>
    <t xml:space="preserve">Bloco de anotações
Confeccionado em papel alcalino de gramatura 75 g/m2,
na cor branca Dimensões: 21 x 14,5 cm, admitidas variações de ± 1 cm.
Com brasão da República
Inscrição em cor preta conforme modelo disponível na Seção
de Gestão de Almoxarifado do TRE-BA.
50 folhas
Acondicionados em pacotes com 10 unidades.</t>
  </si>
  <si>
    <t xml:space="preserve">1ª MELHOR PROPOSTA PREGÃO 05/2019 TRE-BA</t>
  </si>
  <si>
    <t xml:space="preserve">2ª MELHOR PROPOSTA PREGÃO 05/2019 TRE-BA </t>
  </si>
  <si>
    <t xml:space="preserve">3ª MELHOR PROPOSTA PREGÃO 05/2019 TRE-BA</t>
  </si>
  <si>
    <t xml:space="preserve">4ª MELHOR PROPOSTA PREGÃO 05/2019 TRE-BA </t>
  </si>
  <si>
    <t xml:space="preserve">ITEM 13</t>
  </si>
  <si>
    <t xml:space="preserve">Bloco de recados
Em papel, Cor amarela,
Dimensões: 76 x 76 mm,
Com 100 folhas
Removível, Auto-adesivo
Acondicionados em caixas com 20 unidades.</t>
  </si>
  <si>
    <t xml:space="preserve">ITEM 14</t>
  </si>
  <si>
    <t xml:space="preserve">Bloco de recados
Em papel, Cores variadas,
Dimensões: 38 x 50 mm,
Com 100 folhas
Removível, Auto-adesivo, pacote com 04 unidades de cores
variadas
Acondicionados em caixas com 20 unidades</t>
  </si>
  <si>
    <t xml:space="preserve">ITEM 15</t>
  </si>
  <si>
    <t xml:space="preserve">Papel sem resíduo ácido,
Cor permanente branca,
Gramatura: 68g/m2,
Dimensões: 100 cm x 70 cm (comprimento x largura),
admitida variação de ± 2 cm
Resistente ao ataque de fungos e bactérias
Para acondicionamento de documentos
Filiset neutro ou similar
Acondicionadas em pacotes com 250 folhas</t>
  </si>
  <si>
    <t xml:space="preserve">ITEM 16</t>
  </si>
  <si>
    <t xml:space="preserve">Papel embrulho
Dimensões mínimas: 96 cm x 66 cm,
Em Kraft, Gramatura mínima 80 g/m2,
Para embalagem em geral
Acondicionados em pacotes com até 100 folhas.</t>
  </si>
  <si>
    <t xml:space="preserve">FL</t>
  </si>
  <si>
    <t xml:space="preserve">ITEM 17</t>
  </si>
  <si>
    <t xml:space="preserve">Papel para flip shart
Em celulose
Gramatura: 75 g/m2
Cor branca
Dimensões: 95 x 65 cm, com variação de ± 2,5 cm
Acondicionados em blocos com 50 folhas.</t>
  </si>
  <si>
    <t xml:space="preserve">BL</t>
  </si>
  <si>
    <t xml:space="preserve">EXTRA </t>
  </si>
  <si>
    <t xml:space="preserve">STAPLES </t>
  </si>
  <si>
    <t xml:space="preserve">ITEM 18</t>
  </si>
  <si>
    <t xml:space="preserve">Caneta marca-texto,
Corpo em material plástico,
Ponta em poliéster Fluorescente, Cor amarela,
Traço de 5 mm, podendo variar para +/- 1mm
Acondicionado em caixas com 12 unidades.</t>
  </si>
  <si>
    <t xml:space="preserve">ITEM 19</t>
  </si>
  <si>
    <t xml:space="preserve">Caneta marca-texto,
Corpo em material plástico,
Ponta em poliéster
Fluorescente, Cor verde,
Traço de 5 mm, podendo variar para +/- 1mm
Acondicionado em caixas com 12 unidades.</t>
  </si>
  <si>
    <t xml:space="preserve">ITEM 20</t>
  </si>
  <si>
    <t xml:space="preserve">Lápis grafite
Corpo em madeira;
Acondicionados em caixas com 72 unidades;
Selo de adequação à norma ABNT NBR 15236/2012 –
Versão Corrigida 2013.</t>
  </si>
  <si>
    <t xml:space="preserve">ITEM 21</t>
  </si>
  <si>
    <t xml:space="preserve">Apontador para lápis
Tipo escolar
Em plástico
Quantidade de furos: 1
Acondicionado em caixas com até 24 unidades</t>
  </si>
  <si>
    <t xml:space="preserve">ITEM 22</t>
  </si>
  <si>
    <t xml:space="preserve">Marcador Permanente
Ponta chanfrada em fibra, Cor azul.
Acondicionados em caixas com 12 unidades.</t>
  </si>
  <si>
    <t xml:space="preserve">ITEM 23</t>
  </si>
  <si>
    <t xml:space="preserve">Marcador Permanente Ponta chanfrada em fibra, Cor preta
Acondicionados em caixas com 12 unidades.</t>
  </si>
  <si>
    <t xml:space="preserve">ITEM 24</t>
  </si>
  <si>
    <t xml:space="preserve">Borracha apagadora para lápis
Dimensões mínimas: (31 x 20 x 5) mm
Cor branca, Macia,
Acondicionadas em caixas com até 50 unidades.</t>
  </si>
  <si>
    <t xml:space="preserve">ITEM 25</t>
  </si>
  <si>
    <t xml:space="preserve">Marcador (pincel) para quadro branco magnético
cor azul, ponta não-retrátil, não tóxico, traço linear e sem
falhas, fácil de ser apagado, ponta de 4mm e espessura da
escrita 2mm, validade mínima de 1 (um) ano
Acondicionadas em caixas com 12 unidades</t>
  </si>
  <si>
    <t xml:space="preserve">ITEM 26</t>
  </si>
  <si>
    <t xml:space="preserve">Marcador (pincel) para quadro branco magnético
cor preta, ponta não-retrátil, não tóxico, traço linear e sem
falhas, fácil de ser apagado, ponta de 4mm e espessura da
escrita 2mm, validade mínima de 1 (um) ano
Acondicionadas em caixas com 12 unidades</t>
  </si>
  <si>
    <t xml:space="preserve">ITEM 27</t>
  </si>
  <si>
    <t xml:space="preserve">Tinta para carimbo
cor azul, em frasco com no mínimo 40ml.
Acondicionadas em caixas com 12 unidades</t>
  </si>
  <si>
    <t xml:space="preserve">unidade</t>
  </si>
  <si>
    <t xml:space="preserve">ITEM 28</t>
  </si>
  <si>
    <t xml:space="preserve">Fita adesiva
Transparente,
Dimensão: 12mm x 30m
Acondicionadas em caixas com, no máximo, 100 unidades.
Indicação expressa de prazo de validade não interior a 11 meses, contados da data de recebimento definitivo.</t>
  </si>
  <si>
    <t xml:space="preserve">ITEM 29</t>
  </si>
  <si>
    <t xml:space="preserve">Almofada para carimbo
Dimensões mínimas: 5,0 x 9,0cm
Material plástico e esponja absorvente revestida em tecido
Tipo entintada, Cor Azul</t>
  </si>
  <si>
    <t xml:space="preserve">ITEM 30</t>
  </si>
  <si>
    <t xml:space="preserve">Grampeador para grampo 26/6,
Comprimento mínimo: 16 cm,
Em metal pintado
Capacidade para grampear simultaneamente, no mínimo, 20
folhas de 75g/m2 cada.
Acondicionados em caixa individual</t>
  </si>
  <si>
    <t xml:space="preserve">ITEM 31</t>
  </si>
  <si>
    <t xml:space="preserve">Grampeador Profissional
Tipo profissional, mesa
Estrutura em metal
Capacidade para grampear simultaneamente, no mínimo, 100
folhas de 75g/m² cada
Compatível para utilização de grampos 23/8; 23/10 e 23/13
Ajuste de Profundidade
Base plástica ou emborrachada
Garantia mínima de 6 meses contados da data de
recebimento</t>
  </si>
  <si>
    <t xml:space="preserve">ITEM 32</t>
  </si>
  <si>
    <t xml:space="preserve">Grampo para grampeador de 26/6.
Em aço; Tratamento superficial: niquelado,
Caixa com 1.000 unidades.
Acondicionados em embalagens de papelão com até 50
caixas.</t>
  </si>
  <si>
    <t xml:space="preserve">cx</t>
  </si>
  <si>
    <t xml:space="preserve">ITEM 33</t>
  </si>
  <si>
    <t xml:space="preserve">Grampo para grampeador de 23/8
Em aço;
Tratamento superficial: niquelado,
Caixa com 5.000 unidades</t>
  </si>
  <si>
    <t xml:space="preserve">ITEM 34</t>
  </si>
  <si>
    <t xml:space="preserve">Perfurador para papel
Em metal pintado
2 furos redondos
Com marginador
Base em PVC
Capacidade mínima: 30 folhas de 75g/m2.
Embalado em caixa individual.</t>
  </si>
  <si>
    <t xml:space="preserve">ITEM 35</t>
  </si>
  <si>
    <t xml:space="preserve">Extrator de grampos
Para grampos 26/6
Cromado
Tipo alavanca
Comprimento mínimo: 150mm
Acondicionados em embalagens com até 50 un.</t>
  </si>
  <si>
    <t xml:space="preserve">ITEM 36</t>
  </si>
  <si>
    <t xml:space="preserve">Percevejo
Em metal com tratamento superficial niquelado Tamanho: 10 mm
Acondicionado em caixas com 100 unidades</t>
  </si>
  <si>
    <t xml:space="preserve">ITEM 37</t>
  </si>
  <si>
    <t xml:space="preserve">Régua plástica transparente,
Milimétrica,
30 cm.
Embaladas individualmente
Acondicionadas em embalagens com até 50 un.</t>
  </si>
  <si>
    <t xml:space="preserve">ITEM 38</t>
  </si>
  <si>
    <t xml:space="preserve">Régua plástica transparente,
Comprimento: 15 cm.
Graduação centímetros/milímetros
Embaladas em pacotes ou caixas com até 100 unidades</t>
  </si>
  <si>
    <t xml:space="preserve">ITEM 39</t>
  </si>
  <si>
    <t xml:space="preserve">Tesoura
Em aço inoxidável,
Cabo em polipropileno, na cor preta,
Comprimento: 20 cm, admitida variação de ± 1,5 cm
Embaladas individualmente em estojo plástico.
Acondicionadas em embalagens com até 50 um.</t>
  </si>
  <si>
    <t xml:space="preserve">ITEM 40</t>
  </si>
  <si>
    <t xml:space="preserve">Elástico para dinheiro
Em látex,
Nº 18,
Pacote com 100 gramas
Acondicionadas em embalagens com até 50 pacotes.</t>
  </si>
  <si>
    <t xml:space="preserve">PCT</t>
  </si>
  <si>
    <t xml:space="preserve">ITEM 41</t>
  </si>
  <si>
    <t xml:space="preserve">Adesivo instantâneo
À base de cianoacrilato,
Tubo com 5g.
Validade mínima de 11 meses a contar da data de
recebimento definitivo.
Acondicionados em embalagem individual</t>
  </si>
  <si>
    <t xml:space="preserve">KALUNGA </t>
  </si>
  <si>
    <t xml:space="preserve">LOJA DO MECÂMICO </t>
  </si>
  <si>
    <t xml:space="preserve">C&amp;C </t>
  </si>
  <si>
    <t xml:space="preserve">ITEM 42</t>
  </si>
  <si>
    <t xml:space="preserve">Cola branca,
À base de PVA
Tipo escolar;
Bisnaga com 40g
Validade mínima de 18 meses contados da data de
recebimento definitivo.
Acondicionadas em caixas com até 50 unidades.</t>
  </si>
  <si>
    <t xml:space="preserve">ITEM 43</t>
  </si>
  <si>
    <t xml:space="preserve">Umedecedor de dedo em pasta
Com glicerina, não tóxico e que não manche,
com CRQ do químico responsável impresso na embalagem e/ou
no rótulo,
peso líquido de 12g,
validade mínima de 6 (seis) meses.
Acondicionadas em caixas com 10 unidades</t>
  </si>
  <si>
    <t xml:space="preserve">ITEM 44</t>
  </si>
  <si>
    <t xml:space="preserve">Corretivo fita
Seco
Corpo em acrílico transparente.
Dimensões: Largura: 4 a 6mm x Comprimento: 6 a 8m Acondicionado em caixas com até 50 unidades.</t>
  </si>
  <si>
    <t xml:space="preserve">ITEM 45</t>
  </si>
  <si>
    <t xml:space="preserve">Estilete
Invólucro em plástico resistente
Lâmina retrátil em aço,
Comprimento mínimo: 18 cm
Com sistema de travamento
Encaixe por pressão
Embalados individualmente,
Acondicionados em embalagem com até 50 un.</t>
  </si>
  <si>
    <t xml:space="preserve">ITEM 46</t>
  </si>
  <si>
    <t xml:space="preserve">Clips nº 1
Em aço inox;
Tratamento superficial: niquelado,
Caixa com 100 unidades
Embaladas em embalagem de papelão com até 100 un.</t>
  </si>
  <si>
    <t xml:space="preserve">ITEM 47</t>
  </si>
  <si>
    <t xml:space="preserve">Clips nº 6
Em aço inox;
Tratamento superficial: niquelado,
Caixa com 50 unidades
Embaladas em embalagem de papelão com até 100 un.</t>
  </si>
  <si>
    <t xml:space="preserve">ITEM 48</t>
  </si>
  <si>
    <t xml:space="preserve">Colchete Latonado nº 10
Caixa com 72 unidades
Embaladas em embalagem de papelão com até 100 un.</t>
  </si>
  <si>
    <t xml:space="preserve">ITEM 49</t>
  </si>
  <si>
    <t xml:space="preserve">Colchete Latonado nº 12
Caixa com 72 unidades
Embaladas em embalagem de papelão com até 100 un.</t>
  </si>
  <si>
    <t xml:space="preserve">ITEM 50</t>
  </si>
  <si>
    <t xml:space="preserve">Papel alcalino no formato A4 (210x297mm),
Cor branca,
Gramatura: 75g/m2,
Para impressora a laser</t>
  </si>
  <si>
    <t xml:space="preserve">RM</t>
  </si>
  <si>
    <t xml:space="preserve">ITEM 51</t>
  </si>
  <si>
    <t xml:space="preserve">Papel alcalino no formato A4 (210x297mm),
Cor branca,
Gramatura: 90g/m2,
Para impressora a laser</t>
  </si>
  <si>
    <t xml:space="preserve">ITEM 52</t>
  </si>
  <si>
    <t xml:space="preserve">Papel Vergê no formato A4 (210x297mm)
Cor branca,
Gramatura: 180g/m²
Para impressora a laser
Pacotes com 50 fls.</t>
  </si>
  <si>
    <t xml:space="preserve">ITEM 53</t>
  </si>
  <si>
    <t xml:space="preserve">Papel alcalino no formato A3 (297 x 420mm),
Cor branca, alta alvura
Gramatura: 75g/m²</t>
  </si>
  <si>
    <t xml:space="preserve">ITEM 54</t>
  </si>
  <si>
    <t xml:space="preserve">Papel Couche Fosco no formato A3 (297x420mm)
Cor Branca
Gramatura: 180 g/m²</t>
  </si>
  <si>
    <t xml:space="preserve">GRAFICPAPER COMERCIO E SERVICOS EIRELI</t>
  </si>
  <si>
    <t xml:space="preserve">ANDREY ARAUJO LICITACOES EIRELI</t>
  </si>
  <si>
    <t xml:space="preserve">PERSONALIZE FÁCIL</t>
  </si>
  <si>
    <t xml:space="preserve">UNIPEL</t>
  </si>
  <si>
    <t xml:space="preserve">ITEM 55</t>
  </si>
  <si>
    <t xml:space="preserve">Pasta em PVC
Transparente,
Dimensões: 340 x 240 mm, admitidas variações de ±20mm
Com canaleta plástica.
Acondicionadas em embalagens com até 50 unidades</t>
  </si>
  <si>
    <t xml:space="preserve">ITEM 56</t>
  </si>
  <si>
    <t xml:space="preserve">Pasta em PVC
Cor transparente cristal,
Tratamento texturizado
Com grampo trilho de plástico
Medidas de 350 x 240 mm, admitidas variações de ±20mm</t>
  </si>
  <si>
    <t xml:space="preserve">ITEM 57</t>
  </si>
  <si>
    <t xml:space="preserve">Pasta em PVC transparente,
Com abas e elástico
Tratamento texturizado
Dimensões: 240 x 350 mm (largura x altura), admitidas
variações de ± 10 mm.
Cor vermelha;
Acondicionadas em embalagens com até 50 unidades</t>
  </si>
  <si>
    <t xml:space="preserve">ITEM 58</t>
  </si>
  <si>
    <t xml:space="preserve">Pasta em PVC transparente,
Com abas e elástico
Tratamento texturizado
Formato: 240 x 350 mm (largura x altura), admitidas
variações de ± 10 mm.
Cor fumê; Acondicionadas em embalagens com até 50 unidades</t>
  </si>
  <si>
    <t xml:space="preserve">ITEM 59</t>
  </si>
  <si>
    <t xml:space="preserve">Furador de Cartão PVC
Furo ovóide para cordão ou crachá
Material resistente
Com sistema de perfuração em crachá</t>
  </si>
  <si>
    <t xml:space="preserve">TUDO PARA FOTO </t>
  </si>
  <si>
    <t xml:space="preserve">CLICK </t>
  </si>
  <si>
    <t xml:space="preserve">GLOBAL CARDS </t>
  </si>
  <si>
    <t xml:space="preserve">PRINTER </t>
  </si>
  <si>
    <t xml:space="preserve">ITEM 60</t>
  </si>
  <si>
    <t xml:space="preserve">Pasta registradora A/Z
Dorso fino;
Com orifício reforçado com ilhós em PVC,
Capa dura com tratamento superficial plastificado em ambas
as faces,
Ferragem de dois ganchos com tratamento superficial
niquelado.
Fixador interno em PVC
Acondicionadas em caixas com até 30 unidades</t>
  </si>
  <si>
    <t xml:space="preserve">ITEM 61</t>
  </si>
  <si>
    <t xml:space="preserve">Pasta registradora A/Z
Dorso largo;
Com orifício reforçado com ilhós em PVC,
Capa dura com tratamento superficial plastificado em ambas
as faces,
Ferragem de dois ganchos com tratamento superficial
niquelado.
Fixador interno em PVC
Acondicionadas em caixas com até 20 unidades</t>
  </si>
  <si>
    <t xml:space="preserve">ITEM 62</t>
  </si>
  <si>
    <t xml:space="preserve">Pasta suspensa marmorizada Cartão duplo,
Com etiqueta e plástico para a identificação, e prendedores
plásticos.
Acondicionada em embalagens com até 50 unidades</t>
  </si>
  <si>
    <t xml:space="preserve">ITEM 63</t>
  </si>
  <si>
    <t xml:space="preserve">Prancheta
Material: MDP ou MDF
Tamanho: Ofício ou A4
Dimensões: 340 x 230 mm - podendo variar em + 1,0cm
Prendedor de metal ou plástico</t>
  </si>
  <si>
    <t xml:space="preserve">ITEM 64</t>
  </si>
  <si>
    <t xml:space="preserve">Etiqueta auto adesiva para lacre
Redonda
Diâmetro de 16 mm, com variação de 6 mm para mais ou
para menos
Cor: dourada, prateada ou cromada
Acondicionadas em rolo ou cartelas com no mínimo 150
unidades.</t>
  </si>
  <si>
    <t xml:space="preserve">NAGEM </t>
  </si>
  <si>
    <t xml:space="preserve">VITRINE MULTI </t>
  </si>
  <si>
    <t xml:space="preserve">POUPA MANIA </t>
  </si>
  <si>
    <t xml:space="preserve">ITEM 65</t>
  </si>
  <si>
    <t xml:space="preserve">Clips mini nº 5
Em aço inox
Cores: branco ou dourado
Acondicionados em caixas com 100 unidades</t>
  </si>
  <si>
    <t xml:space="preserve">SARAIVA </t>
  </si>
  <si>
    <t xml:space="preserve">NEW CENTER</t>
  </si>
  <si>
    <t xml:space="preserve">TEBEL </t>
  </si>
  <si>
    <t xml:space="preserve">MULTI CENTRAL </t>
  </si>
  <si>
    <t xml:space="preserve">ITEM 66</t>
  </si>
  <si>
    <t xml:space="preserve">Numerador Metálico de 06 dígitos
Altura de números: 05 mm
Repetições: 0,1,2,3,4,6,12
Construção: metálica</t>
  </si>
  <si>
    <t xml:space="preserve">A3 CARIMBOS </t>
  </si>
  <si>
    <t xml:space="preserve">GIMBA </t>
  </si>
  <si>
    <t xml:space="preserve">LEPOK </t>
  </si>
  <si>
    <t xml:space="preserve">SHOPTIME </t>
  </si>
  <si>
    <t xml:space="preserve">ITEM 67</t>
  </si>
  <si>
    <r>
      <rPr>
        <sz val="10"/>
        <color rgb="FF000000"/>
        <rFont val="Calibri"/>
        <family val="2"/>
        <charset val="1"/>
      </rPr>
      <t xml:space="preserve">Refil para numerador automático de 6 dígitos
Compatível com o </t>
    </r>
    <r>
      <rPr>
        <u val="single"/>
        <sz val="10"/>
        <color rgb="FFFF0000"/>
        <rFont val="Calibri"/>
        <family val="2"/>
        <charset val="1"/>
      </rPr>
      <t xml:space="preserve">item 66</t>
    </r>
    <r>
      <rPr>
        <sz val="10"/>
        <color rgb="FF000000"/>
        <rFont val="Calibri"/>
        <family val="2"/>
        <charset val="1"/>
      </rPr>
      <t xml:space="preserve">.
Acondicionados em embalagem com até 5 unidades
prazo de validade não inferior a 6 meses, contados da data do
recebimento definitivo</t>
    </r>
  </si>
  <si>
    <t xml:space="preserve">1ª MELHOR PROPOSTA PREGÃO 15/2017 TRE-BA </t>
  </si>
  <si>
    <t xml:space="preserve">2ª MELHOR PROPOSTA PREGÃO 15/2017 TRE-BA</t>
  </si>
  <si>
    <t xml:space="preserve">ITEM 68</t>
  </si>
  <si>
    <r>
      <rPr>
        <sz val="10"/>
        <color rgb="FF000000"/>
        <rFont val="Calibri"/>
        <family val="2"/>
        <charset val="1"/>
      </rPr>
      <t xml:space="preserve">FITA ADESIVA VEGETAL
Não aparecer em fotocópias
Permitir que se escreva sobre ela
dimensões: 12mm X </t>
    </r>
    <r>
      <rPr>
        <sz val="10"/>
        <rFont val="Calibri"/>
        <family val="2"/>
        <charset val="1"/>
      </rPr>
      <t xml:space="preserve">33m
</t>
    </r>
    <r>
      <rPr>
        <sz val="10"/>
        <color rgb="FF000000"/>
        <rFont val="Calibri"/>
        <family val="2"/>
        <charset val="1"/>
      </rPr>
      <t xml:space="preserve">Validade mínima de 15 meses, contados do recebimento definitivo. </t>
    </r>
  </si>
  <si>
    <t xml:space="preserve">CASTRO NAVES</t>
  </si>
  <si>
    <t xml:space="preserve">DATASUPRIWEB</t>
  </si>
  <si>
    <t xml:space="preserve">NORTON DISTRIBUIDORA</t>
  </si>
  <si>
    <t xml:space="preserve">SUBMARINO</t>
  </si>
  <si>
    <t xml:space="preserve">TEBEL</t>
  </si>
  <si>
    <t xml:space="preserve">ITEM 69</t>
  </si>
  <si>
    <t xml:space="preserve">PORTA DIPLOMA
Tamanho 54 x 35 cm
Dobra horizontal
Impressão do Brasão da República
Acartonado preto com impressão 4 x 0 cores
Acabamento interno em papel fosco e quatro alças em tecido
para suporte
Obrigatória a apresentação de amostras</t>
  </si>
  <si>
    <t xml:space="preserve">JOSE CARLOS DE LACERDA-ME</t>
  </si>
  <si>
    <t xml:space="preserve">ITEM 70</t>
  </si>
  <si>
    <t xml:space="preserve">ITEM 71</t>
  </si>
  <si>
    <t xml:space="preserve">ITEM 72</t>
  </si>
  <si>
    <t xml:space="preserve">ITEM 73</t>
  </si>
  <si>
    <t xml:space="preserve">RESULTADO DA ESTIMATIVA</t>
  </si>
  <si>
    <t xml:space="preserve">Item</t>
  </si>
  <si>
    <t xml:space="preserve">Descrição</t>
  </si>
  <si>
    <t xml:space="preserve">Unidade de Fornecimento</t>
  </si>
  <si>
    <t xml:space="preserve">Quantidade</t>
  </si>
  <si>
    <t xml:space="preserve">Valor Unitário</t>
  </si>
  <si>
    <t xml:space="preserve">Valor Total</t>
  </si>
  <si>
    <t xml:space="preserve">VALOR TOTAL ESTIMADO</t>
  </si>
</sst>
</file>

<file path=xl/styles.xml><?xml version="1.0" encoding="utf-8"?>
<styleSheet xmlns="http://schemas.openxmlformats.org/spreadsheetml/2006/main">
  <numFmts count="7">
    <numFmt numFmtId="164" formatCode="General"/>
    <numFmt numFmtId="165" formatCode="[$R$-416]\ #,##0.00;[RED]\-[$R$-416]\ #,##0.00"/>
    <numFmt numFmtId="166" formatCode="&quot;R$ &quot;#,##0.00;[RED]&quot;-R$ &quot;#,##0.00"/>
    <numFmt numFmtId="167" formatCode="General"/>
    <numFmt numFmtId="168" formatCode="0.00%"/>
    <numFmt numFmtId="169" formatCode="_-&quot;R$ &quot;* #,##0.00_-;&quot;-R$ &quot;* #,##0.00_-;_-&quot;R$ &quot;* \-??_-;_-@_-"/>
    <numFmt numFmtId="170" formatCode="&quot;R$ &quot;#,##0.00;&quot;-R$ &quot;#,##0.00"/>
  </numFmts>
  <fonts count="20">
    <font>
      <sz val="10"/>
      <name val="Arial"/>
      <family val="2"/>
      <charset val="1"/>
    </font>
    <font>
      <sz val="10"/>
      <name val="Arial"/>
      <family val="0"/>
    </font>
    <font>
      <sz val="10"/>
      <name val="Arial"/>
      <family val="0"/>
    </font>
    <font>
      <sz val="10"/>
      <name val="Arial"/>
      <family val="0"/>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val="single"/>
      <sz val="10"/>
      <name val="Mangal"/>
      <family val="2"/>
      <charset val="1"/>
    </font>
    <font>
      <sz val="10"/>
      <name val="Mangal"/>
      <family val="2"/>
      <charset val="1"/>
    </font>
    <font>
      <sz val="10"/>
      <name val="Calibri"/>
      <family val="2"/>
      <charset val="1"/>
    </font>
    <font>
      <b val="true"/>
      <sz val="12"/>
      <name val="Calibri"/>
      <family val="2"/>
      <charset val="1"/>
    </font>
    <font>
      <b val="true"/>
      <sz val="10"/>
      <name val="Calibri"/>
      <family val="2"/>
      <charset val="1"/>
    </font>
    <font>
      <sz val="10"/>
      <color rgb="FF000000"/>
      <name val="Calibri"/>
      <family val="2"/>
      <charset val="1"/>
    </font>
    <font>
      <b val="true"/>
      <sz val="10"/>
      <color rgb="FF000000"/>
      <name val="Calibri"/>
      <family val="2"/>
      <charset val="1"/>
    </font>
    <font>
      <b val="true"/>
      <sz val="9"/>
      <name val="Calibri"/>
      <family val="2"/>
      <charset val="1"/>
    </font>
    <font>
      <u val="single"/>
      <sz val="10"/>
      <color rgb="FFFF0000"/>
      <name val="Calibri"/>
      <family val="2"/>
      <charset val="1"/>
    </font>
  </fonts>
  <fills count="10">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FFCCCC"/>
      </patternFill>
    </fill>
    <fill>
      <patternFill patternType="solid">
        <fgColor rgb="FFFFCCCC"/>
        <bgColor rgb="FFDDDDDD"/>
      </patternFill>
    </fill>
    <fill>
      <patternFill patternType="solid">
        <fgColor rgb="FFCC0000"/>
        <bgColor rgb="FFFF0000"/>
      </patternFill>
    </fill>
    <fill>
      <patternFill patternType="solid">
        <fgColor rgb="FFCCFFCC"/>
        <bgColor rgb="FFCCFFFF"/>
      </patternFill>
    </fill>
    <fill>
      <patternFill patternType="solid">
        <fgColor rgb="FFFFFFCC"/>
        <bgColor rgb="FFFFFFFF"/>
      </patternFill>
    </fill>
    <fill>
      <patternFill patternType="solid">
        <fgColor rgb="FFFFFFFF"/>
        <bgColor rgb="FFFFFFCC"/>
      </patternFill>
    </fill>
  </fills>
  <borders count="13">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hair"/>
      <right style="hair"/>
      <top style="hair"/>
      <bottom style="hair"/>
      <diagonal/>
    </border>
    <border diagonalUp="false" diagonalDown="false">
      <left/>
      <right/>
      <top/>
      <bottom style="hair"/>
      <diagonal/>
    </border>
    <border diagonalUp="false" diagonalDown="false">
      <left/>
      <right style="hair"/>
      <top/>
      <bottom/>
      <diagonal/>
    </border>
    <border diagonalUp="false" diagonalDown="false">
      <left style="hair"/>
      <right/>
      <top/>
      <bottom/>
      <diagonal/>
    </border>
    <border diagonalUp="false" diagonalDown="false">
      <left style="hair"/>
      <right style="hair"/>
      <top style="hair"/>
      <bottom/>
      <diagonal/>
    </border>
    <border diagonalUp="false" diagonalDown="false">
      <left/>
      <right/>
      <top style="hair"/>
      <bottom/>
      <diagonal/>
    </border>
    <border diagonalUp="false" diagonalDown="false">
      <left style="hair"/>
      <right style="hair"/>
      <top/>
      <bottom/>
      <diagonal/>
    </border>
    <border diagonalUp="false" diagonalDown="false">
      <left style="hair"/>
      <right style="hair"/>
      <top/>
      <bottom style="hair"/>
      <diagonal/>
    </border>
    <border diagonalUp="false" diagonalDown="false">
      <left/>
      <right style="hair"/>
      <top style="hair"/>
      <bottom style="hair"/>
      <diagonal/>
    </border>
    <border diagonalUp="false" diagonalDown="false">
      <left style="hair"/>
      <right/>
      <top style="hair"/>
      <bottom style="hair"/>
      <diagonal/>
    </border>
    <border diagonalUp="false" diagonalDown="false">
      <left/>
      <right/>
      <top style="hair"/>
      <bottom style="hair"/>
      <diagonal/>
    </border>
  </borders>
  <cellStyleXfs count="3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5" fillId="4"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6" fillId="5"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7" fillId="0" borderId="0" applyFont="true" applyBorder="false" applyAlignment="true" applyProtection="false">
      <alignment horizontal="general" vertical="bottom" textRotation="0" wrapText="false" indent="0" shrinkToFit="false"/>
    </xf>
    <xf numFmtId="164" fontId="8" fillId="7"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9" fillId="8" borderId="0" applyFont="true" applyBorder="false" applyAlignment="true" applyProtection="false">
      <alignment horizontal="general" vertical="bottom" textRotation="0" wrapText="false" indent="0" shrinkToFit="false"/>
    </xf>
    <xf numFmtId="164" fontId="10" fillId="8" borderId="1" applyFont="true" applyBorder="tru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5" fontId="11"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center" vertical="bottom" textRotation="90" wrapText="false" indent="0" shrinkToFit="false"/>
    </xf>
    <xf numFmtId="164" fontId="6" fillId="0" borderId="0" applyFont="true" applyBorder="false" applyAlignment="true" applyProtection="false">
      <alignment horizontal="general" vertical="bottom" textRotation="0" wrapText="false" indent="0" shrinkToFit="false"/>
    </xf>
  </cellStyleXfs>
  <cellXfs count="115">
    <xf numFmtId="164" fontId="0" fillId="0" borderId="0" xfId="0" applyFont="fals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14" fillId="4" borderId="2" xfId="0" applyFont="true" applyBorder="true" applyAlignment="true" applyProtection="false">
      <alignment horizontal="center" vertical="bottom" textRotation="0" wrapText="false" indent="0" shrinkToFit="false"/>
      <protection locked="true" hidden="false"/>
    </xf>
    <xf numFmtId="164" fontId="15" fillId="0" borderId="2" xfId="0" applyFont="true" applyBorder="true" applyAlignment="true" applyProtection="false">
      <alignment horizontal="center" vertical="center" textRotation="0" wrapText="false" indent="0" shrinkToFit="false"/>
      <protection locked="true" hidden="false"/>
    </xf>
    <xf numFmtId="164" fontId="15" fillId="0" borderId="2" xfId="0" applyFont="true" applyBorder="true" applyAlignment="true" applyProtection="false">
      <alignment horizontal="center" vertical="center" textRotation="0" wrapText="true" indent="0" shrinkToFit="false"/>
      <protection locked="true" hidden="false"/>
    </xf>
    <xf numFmtId="164" fontId="16" fillId="0" borderId="2" xfId="0" applyFont="true" applyBorder="true" applyAlignment="true" applyProtection="false">
      <alignment horizontal="left" vertical="top" textRotation="0" wrapText="true" indent="0" shrinkToFit="false"/>
      <protection locked="true" hidden="false"/>
    </xf>
    <xf numFmtId="164" fontId="16" fillId="0" borderId="2" xfId="0" applyFont="true" applyBorder="true" applyAlignment="true" applyProtection="false">
      <alignment horizontal="center" vertical="center" textRotation="0" wrapText="true" indent="0" shrinkToFit="false"/>
      <protection locked="true" hidden="false"/>
    </xf>
    <xf numFmtId="164" fontId="15" fillId="0" borderId="2" xfId="0" applyFont="true" applyBorder="true" applyAlignment="true" applyProtection="false">
      <alignment horizontal="left" vertical="bottom" textRotation="0" wrapText="true" indent="0" shrinkToFit="false"/>
      <protection locked="true" hidden="false"/>
    </xf>
    <xf numFmtId="166" fontId="17" fillId="0" borderId="2" xfId="0" applyFont="true" applyBorder="true" applyAlignment="true" applyProtection="false">
      <alignment horizontal="center" vertical="bottom" textRotation="0" wrapText="true" indent="0" shrinkToFit="false"/>
      <protection locked="true" hidden="false"/>
    </xf>
    <xf numFmtId="165" fontId="17" fillId="0" borderId="2" xfId="0" applyFont="true" applyBorder="true" applyAlignment="true" applyProtection="false">
      <alignment horizontal="center" vertical="bottom" textRotation="0" wrapText="false" indent="0" shrinkToFit="false"/>
      <protection locked="true" hidden="false"/>
    </xf>
    <xf numFmtId="164" fontId="17" fillId="0" borderId="2" xfId="0" applyFont="true" applyBorder="true" applyAlignment="true" applyProtection="false">
      <alignment horizontal="center" vertical="bottom" textRotation="0" wrapText="tru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15" fillId="0" borderId="0" xfId="0" applyFont="true" applyBorder="true" applyAlignment="true" applyProtection="false">
      <alignment horizontal="center" vertical="center" textRotation="0" wrapText="false" indent="0" shrinkToFit="false"/>
      <protection locked="true" hidden="false"/>
    </xf>
    <xf numFmtId="164" fontId="16" fillId="0" borderId="3" xfId="0" applyFont="true" applyBorder="true" applyAlignment="true" applyProtection="false">
      <alignment horizontal="left" vertical="center" textRotation="0" wrapText="true" indent="0" shrinkToFit="false"/>
      <protection locked="true" hidden="false"/>
    </xf>
    <xf numFmtId="164" fontId="16" fillId="0" borderId="3" xfId="0" applyFont="true" applyBorder="true" applyAlignment="true" applyProtection="false">
      <alignment horizontal="center" vertical="center" textRotation="0" wrapText="true" indent="0" shrinkToFit="false"/>
      <protection locked="true" hidden="false"/>
    </xf>
    <xf numFmtId="164" fontId="18" fillId="0" borderId="0" xfId="0" applyFont="true" applyBorder="true" applyAlignment="false" applyProtection="false">
      <alignment horizontal="general" vertical="bottom" textRotation="0" wrapText="false" indent="0" shrinkToFit="false"/>
      <protection locked="true" hidden="false"/>
    </xf>
    <xf numFmtId="165" fontId="17" fillId="0" borderId="0" xfId="0" applyFont="true" applyBorder="true" applyAlignment="true" applyProtection="false">
      <alignment horizontal="center" vertical="bottom" textRotation="0" wrapText="false" indent="0" shrinkToFit="false"/>
      <protection locked="true" hidden="false"/>
    </xf>
    <xf numFmtId="164" fontId="15" fillId="0" borderId="4" xfId="0" applyFont="true" applyBorder="true" applyAlignment="true" applyProtection="false">
      <alignment horizontal="center" vertical="center" textRotation="0" wrapText="false" indent="0" shrinkToFit="false"/>
      <protection locked="true" hidden="false"/>
    </xf>
    <xf numFmtId="164" fontId="15" fillId="0" borderId="2" xfId="0" applyFont="true" applyBorder="true" applyAlignment="true" applyProtection="false">
      <alignment horizontal="center" vertical="center" textRotation="0" wrapText="false" indent="0" shrinkToFit="false"/>
      <protection locked="true" hidden="false"/>
    </xf>
    <xf numFmtId="164" fontId="17" fillId="0" borderId="2" xfId="0" applyFont="true" applyBorder="true" applyAlignment="true" applyProtection="false">
      <alignment horizontal="center" vertical="center" textRotation="0" wrapText="false" indent="0" shrinkToFit="false"/>
      <protection locked="true" hidden="false"/>
    </xf>
    <xf numFmtId="164" fontId="17" fillId="0" borderId="2" xfId="0" applyFont="true" applyBorder="true" applyAlignment="true" applyProtection="false">
      <alignment horizontal="center" vertical="center" textRotation="0" wrapText="true" indent="0" shrinkToFit="false"/>
      <protection locked="true" hidden="false"/>
    </xf>
    <xf numFmtId="164" fontId="18" fillId="0" borderId="5" xfId="0" applyFont="true" applyBorder="true" applyAlignment="false" applyProtection="false">
      <alignment horizontal="general" vertical="bottom" textRotation="0" wrapText="false" indent="0" shrinkToFit="false"/>
      <protection locked="true" hidden="false"/>
    </xf>
    <xf numFmtId="164" fontId="15" fillId="0" borderId="4" xfId="0" applyFont="true" applyBorder="true" applyAlignment="true" applyProtection="false">
      <alignment horizontal="general" vertical="bottom" textRotation="0" wrapText="false" indent="0" shrinkToFit="false"/>
      <protection locked="true" hidden="false"/>
    </xf>
    <xf numFmtId="167" fontId="13" fillId="0" borderId="6" xfId="0" applyFont="true" applyBorder="true" applyAlignment="true" applyProtection="false">
      <alignment horizontal="center" vertical="bottom" textRotation="0" wrapText="false" indent="0" shrinkToFit="false"/>
      <protection locked="true" hidden="false"/>
    </xf>
    <xf numFmtId="168" fontId="13" fillId="0" borderId="6" xfId="0" applyFont="true" applyBorder="true" applyAlignment="true" applyProtection="false">
      <alignment horizontal="center" vertical="bottom" textRotation="0" wrapText="false" indent="0" shrinkToFit="false"/>
      <protection locked="true" hidden="false"/>
    </xf>
    <xf numFmtId="165" fontId="16" fillId="0" borderId="6" xfId="0" applyFont="true" applyBorder="true" applyAlignment="true" applyProtection="false">
      <alignment horizontal="center" vertical="bottom" textRotation="0" wrapText="false" indent="0" shrinkToFit="false"/>
      <protection locked="true" hidden="false"/>
    </xf>
    <xf numFmtId="165" fontId="16" fillId="0" borderId="6" xfId="0" applyFont="true" applyBorder="true" applyAlignment="true" applyProtection="false">
      <alignment horizontal="center" vertical="bottom" textRotation="0" wrapText="true" indent="0" shrinkToFit="false"/>
      <protection locked="true" hidden="false"/>
    </xf>
    <xf numFmtId="165" fontId="13" fillId="0" borderId="5" xfId="0" applyFont="true" applyBorder="true" applyAlignment="true" applyProtection="false">
      <alignment horizontal="left" vertical="bottom" textRotation="0" wrapText="false" indent="0" shrinkToFit="false"/>
      <protection locked="true" hidden="false"/>
    </xf>
    <xf numFmtId="165" fontId="13" fillId="0" borderId="0" xfId="0" applyFont="true" applyBorder="true" applyAlignment="true" applyProtection="false">
      <alignment horizontal="left" vertical="bottom" textRotation="0" wrapText="false" indent="0" shrinkToFit="false"/>
      <protection locked="true" hidden="false"/>
    </xf>
    <xf numFmtId="164" fontId="15" fillId="0" borderId="0" xfId="0" applyFont="true" applyBorder="true" applyAlignment="true" applyProtection="false">
      <alignment horizontal="general" vertical="bottom" textRotation="0" wrapText="false" indent="0" shrinkToFit="false"/>
      <protection locked="true" hidden="false"/>
    </xf>
    <xf numFmtId="165" fontId="13" fillId="0" borderId="7" xfId="0" applyFont="true" applyBorder="true" applyAlignment="true" applyProtection="false">
      <alignment horizontal="left" vertical="bottom" textRotation="0" wrapText="false" indent="0" shrinkToFit="false"/>
      <protection locked="true" hidden="false"/>
    </xf>
    <xf numFmtId="165" fontId="13" fillId="0" borderId="0" xfId="0" applyFont="true" applyBorder="true" applyAlignment="true" applyProtection="false">
      <alignment horizontal="general" vertical="bottom" textRotation="0" wrapText="false" indent="0" shrinkToFit="false"/>
      <protection locked="true" hidden="false"/>
    </xf>
    <xf numFmtId="164" fontId="15" fillId="0" borderId="2" xfId="0" applyFont="true" applyBorder="true" applyAlignment="true" applyProtection="false">
      <alignment horizontal="center" vertical="bottom" textRotation="0" wrapText="false" indent="0" shrinkToFit="false"/>
      <protection locked="true" hidden="false"/>
    </xf>
    <xf numFmtId="165" fontId="13" fillId="0" borderId="2" xfId="0" applyFont="true" applyBorder="true" applyAlignment="true" applyProtection="false">
      <alignment horizontal="left" vertical="bottom" textRotation="0" wrapText="false" indent="0" shrinkToFit="false"/>
      <protection locked="true" hidden="false"/>
    </xf>
    <xf numFmtId="164" fontId="13" fillId="0" borderId="0" xfId="0" applyFont="true" applyBorder="false" applyAlignment="true" applyProtection="false">
      <alignment horizontal="right" vertical="bottom" textRotation="0" wrapText="false" indent="0" shrinkToFit="false"/>
      <protection locked="true" hidden="false"/>
    </xf>
    <xf numFmtId="167" fontId="13" fillId="0" borderId="0" xfId="0" applyFont="true" applyBorder="false" applyAlignment="true" applyProtection="false">
      <alignment horizontal="left" vertical="bottom" textRotation="0" wrapText="false" indent="0" shrinkToFit="false"/>
      <protection locked="true" hidden="false"/>
    </xf>
    <xf numFmtId="164" fontId="15" fillId="0" borderId="0" xfId="0" applyFont="true" applyBorder="true" applyAlignment="true" applyProtection="false">
      <alignment horizontal="center" vertical="bottom" textRotation="0" wrapText="false" indent="0" shrinkToFit="false"/>
      <protection locked="true" hidden="false"/>
    </xf>
    <xf numFmtId="164" fontId="13" fillId="0" borderId="6" xfId="0" applyFont="true" applyBorder="true" applyAlignment="false" applyProtection="false">
      <alignment horizontal="general" vertical="bottom" textRotation="0" wrapText="false" indent="0" shrinkToFit="false"/>
      <protection locked="true" hidden="false"/>
    </xf>
    <xf numFmtId="164" fontId="13" fillId="0" borderId="8" xfId="0" applyFont="true" applyBorder="true" applyAlignment="false" applyProtection="false">
      <alignment horizontal="general" vertical="bottom" textRotation="0" wrapText="false" indent="0" shrinkToFit="false"/>
      <protection locked="true" hidden="false"/>
    </xf>
    <xf numFmtId="164" fontId="13" fillId="0" borderId="8" xfId="0" applyFont="true" applyBorder="true" applyAlignment="true" applyProtection="false">
      <alignment horizontal="general" vertical="bottom" textRotation="0" wrapText="true" indent="0" shrinkToFit="false"/>
      <protection locked="true" hidden="false"/>
    </xf>
    <xf numFmtId="164" fontId="13" fillId="0" borderId="9" xfId="0" applyFont="true" applyBorder="true" applyAlignment="true" applyProtection="false">
      <alignment horizontal="general" vertical="bottom" textRotation="0" wrapText="true" indent="0" shrinkToFit="false"/>
      <protection locked="true" hidden="false"/>
    </xf>
    <xf numFmtId="164" fontId="14" fillId="4" borderId="6" xfId="0" applyFont="true" applyBorder="true" applyAlignment="true" applyProtection="false">
      <alignment horizontal="center" vertical="bottom" textRotation="0" wrapText="false" indent="0" shrinkToFit="false"/>
      <protection locked="true" hidden="false"/>
    </xf>
    <xf numFmtId="164" fontId="15" fillId="0" borderId="2" xfId="0" applyFont="true" applyBorder="true" applyAlignment="true" applyProtection="false">
      <alignment horizontal="left" vertical="center" textRotation="0" wrapText="true" indent="0" shrinkToFit="false"/>
      <protection locked="true" hidden="false"/>
    </xf>
    <xf numFmtId="164" fontId="15" fillId="0" borderId="10" xfId="0" applyFont="true" applyBorder="true" applyAlignment="true" applyProtection="false">
      <alignment horizontal="center" vertical="center" textRotation="0" wrapText="true" indent="0" shrinkToFit="false"/>
      <protection locked="true" hidden="false"/>
    </xf>
    <xf numFmtId="165" fontId="17" fillId="0" borderId="10" xfId="0" applyFont="true" applyBorder="true" applyAlignment="true" applyProtection="false">
      <alignment horizontal="center" vertical="bottom" textRotation="0" wrapText="false" indent="0" shrinkToFit="false"/>
      <protection locked="true" hidden="false"/>
    </xf>
    <xf numFmtId="165" fontId="17" fillId="0" borderId="7" xfId="0" applyFont="true" applyBorder="true" applyAlignment="true" applyProtection="false">
      <alignment horizontal="center" vertical="bottom" textRotation="0" wrapText="false" indent="0" shrinkToFit="false"/>
      <protection locked="true" hidden="false"/>
    </xf>
    <xf numFmtId="164" fontId="16" fillId="0" borderId="3" xfId="0" applyFont="true" applyBorder="true" applyAlignment="true" applyProtection="false">
      <alignment horizontal="general" vertical="center" textRotation="0" wrapText="true" indent="0" shrinkToFit="false"/>
      <protection locked="true" hidden="false"/>
    </xf>
    <xf numFmtId="164" fontId="16" fillId="9" borderId="2" xfId="0" applyFont="true" applyBorder="true" applyAlignment="true" applyProtection="false">
      <alignment horizontal="left" vertical="top" textRotation="0" wrapText="true" indent="0" shrinkToFit="false"/>
      <protection locked="true" hidden="false"/>
    </xf>
    <xf numFmtId="164" fontId="13" fillId="0" borderId="2" xfId="0" applyFont="true" applyBorder="true" applyAlignment="true" applyProtection="false">
      <alignment horizontal="left" vertical="bottom" textRotation="0" wrapText="true" indent="0" shrinkToFit="false"/>
      <protection locked="true" hidden="false"/>
    </xf>
    <xf numFmtId="164" fontId="15" fillId="0" borderId="11" xfId="0" applyFont="true" applyBorder="true" applyAlignment="true" applyProtection="false">
      <alignment horizontal="center" vertical="center" textRotation="0" wrapText="false" indent="0" shrinkToFit="false"/>
      <protection locked="true" hidden="false"/>
    </xf>
    <xf numFmtId="164" fontId="16" fillId="0" borderId="2" xfId="0" applyFont="true" applyBorder="true" applyAlignment="true" applyProtection="false">
      <alignment horizontal="center" vertical="center" textRotation="0" wrapText="false" indent="0" shrinkToFit="false"/>
      <protection locked="true" hidden="false"/>
    </xf>
    <xf numFmtId="164" fontId="18" fillId="0" borderId="2" xfId="0" applyFont="true" applyBorder="true" applyAlignment="false" applyProtection="false">
      <alignment horizontal="general" vertical="bottom" textRotation="0" wrapText="false" indent="0" shrinkToFit="false"/>
      <protection locked="true" hidden="false"/>
    </xf>
    <xf numFmtId="164" fontId="15" fillId="0" borderId="7" xfId="0" applyFont="true" applyBorder="true" applyAlignment="true" applyProtection="false">
      <alignment horizontal="center" vertical="center" textRotation="0" wrapText="false" indent="0" shrinkToFit="false"/>
      <protection locked="true" hidden="false"/>
    </xf>
    <xf numFmtId="164" fontId="16" fillId="0" borderId="12" xfId="0" applyFont="true" applyBorder="true" applyAlignment="true" applyProtection="false">
      <alignment horizontal="left" vertical="center" textRotation="0" wrapText="true" indent="0" shrinkToFit="false"/>
      <protection locked="true" hidden="false"/>
    </xf>
    <xf numFmtId="164" fontId="16" fillId="0" borderId="12" xfId="0" applyFont="true" applyBorder="true" applyAlignment="true" applyProtection="false">
      <alignment horizontal="center" vertical="center" textRotation="0" wrapText="true" indent="0" shrinkToFit="false"/>
      <protection locked="true" hidden="false"/>
    </xf>
    <xf numFmtId="164" fontId="18" fillId="0" borderId="7" xfId="0" applyFont="true" applyBorder="true" applyAlignment="false" applyProtection="false">
      <alignment horizontal="general" vertical="bottom" textRotation="0" wrapText="false" indent="0" shrinkToFit="false"/>
      <protection locked="true" hidden="false"/>
    </xf>
    <xf numFmtId="164" fontId="15" fillId="9" borderId="2" xfId="0" applyFont="true" applyBorder="true" applyAlignment="true" applyProtection="false">
      <alignment horizontal="left" vertical="bottom" textRotation="0" wrapText="true" indent="0" shrinkToFit="false"/>
      <protection locked="true" hidden="false"/>
    </xf>
    <xf numFmtId="166" fontId="17" fillId="9" borderId="2" xfId="0" applyFont="true" applyBorder="true" applyAlignment="true" applyProtection="false">
      <alignment horizontal="center" vertical="bottom" textRotation="0" wrapText="true" indent="0" shrinkToFit="false"/>
      <protection locked="true" hidden="false"/>
    </xf>
    <xf numFmtId="165" fontId="17" fillId="9" borderId="10" xfId="0" applyFont="true" applyBorder="true" applyAlignment="true" applyProtection="false">
      <alignment horizontal="center" vertical="bottom" textRotation="0" wrapText="false" indent="0" shrinkToFit="false"/>
      <protection locked="true" hidden="false"/>
    </xf>
    <xf numFmtId="164" fontId="16" fillId="0" borderId="3" xfId="0" applyFont="true" applyBorder="true" applyAlignment="true" applyProtection="false">
      <alignment horizontal="general" vertical="top" textRotation="0" wrapText="true" indent="0" shrinkToFit="false"/>
      <protection locked="true" hidden="false"/>
    </xf>
    <xf numFmtId="164" fontId="13" fillId="9" borderId="0" xfId="0" applyFont="true" applyBorder="false" applyAlignment="false" applyProtection="false">
      <alignment horizontal="general" vertical="bottom" textRotation="0" wrapText="false" indent="0" shrinkToFit="false"/>
      <protection locked="true" hidden="false"/>
    </xf>
    <xf numFmtId="164" fontId="14" fillId="9" borderId="2" xfId="0" applyFont="true" applyBorder="true" applyAlignment="true" applyProtection="false">
      <alignment horizontal="center" vertical="bottom" textRotation="0" wrapText="false" indent="0" shrinkToFit="false"/>
      <protection locked="true" hidden="false"/>
    </xf>
    <xf numFmtId="164" fontId="15" fillId="9" borderId="11" xfId="0" applyFont="true" applyBorder="true" applyAlignment="true" applyProtection="false">
      <alignment horizontal="center" vertical="center" textRotation="0" wrapText="false" indent="0" shrinkToFit="false"/>
      <protection locked="true" hidden="false"/>
    </xf>
    <xf numFmtId="164" fontId="15" fillId="9" borderId="2" xfId="0" applyFont="true" applyBorder="true" applyAlignment="true" applyProtection="false">
      <alignment horizontal="center" vertical="center" textRotation="0" wrapText="false" indent="0" shrinkToFit="false"/>
      <protection locked="true" hidden="false"/>
    </xf>
    <xf numFmtId="164" fontId="15" fillId="9" borderId="2" xfId="0" applyFont="true" applyBorder="true" applyAlignment="true" applyProtection="false">
      <alignment horizontal="center" vertical="center" textRotation="0" wrapText="true" indent="0" shrinkToFit="false"/>
      <protection locked="true" hidden="false"/>
    </xf>
    <xf numFmtId="164" fontId="16" fillId="9" borderId="2" xfId="0" applyFont="true" applyBorder="true" applyAlignment="true" applyProtection="false">
      <alignment horizontal="center" vertical="center" textRotation="0" wrapText="true" indent="0" shrinkToFit="false"/>
      <protection locked="true" hidden="false"/>
    </xf>
    <xf numFmtId="164" fontId="16" fillId="9" borderId="2" xfId="0" applyFont="true" applyBorder="true" applyAlignment="true" applyProtection="false">
      <alignment horizontal="center" vertical="center" textRotation="0" wrapText="false" indent="0" shrinkToFit="false"/>
      <protection locked="true" hidden="false"/>
    </xf>
    <xf numFmtId="164" fontId="18" fillId="9" borderId="2" xfId="0" applyFont="true" applyBorder="true" applyAlignment="false" applyProtection="false">
      <alignment horizontal="general" vertical="bottom" textRotation="0" wrapText="false" indent="0" shrinkToFit="false"/>
      <protection locked="true" hidden="false"/>
    </xf>
    <xf numFmtId="165" fontId="17" fillId="9" borderId="2" xfId="0" applyFont="true" applyBorder="true" applyAlignment="true" applyProtection="false">
      <alignment horizontal="center" vertical="bottom" textRotation="0" wrapText="false" indent="0" shrinkToFit="false"/>
      <protection locked="true" hidden="false"/>
    </xf>
    <xf numFmtId="164" fontId="15" fillId="9" borderId="7" xfId="0" applyFont="true" applyBorder="true" applyAlignment="true" applyProtection="false">
      <alignment horizontal="center" vertical="center" textRotation="0" wrapText="false" indent="0" shrinkToFit="false"/>
      <protection locked="true" hidden="false"/>
    </xf>
    <xf numFmtId="164" fontId="16" fillId="9" borderId="12" xfId="0" applyFont="true" applyBorder="true" applyAlignment="true" applyProtection="false">
      <alignment horizontal="left" vertical="center" textRotation="0" wrapText="true" indent="0" shrinkToFit="false"/>
      <protection locked="true" hidden="false"/>
    </xf>
    <xf numFmtId="164" fontId="16" fillId="9" borderId="12" xfId="0" applyFont="true" applyBorder="true" applyAlignment="true" applyProtection="false">
      <alignment horizontal="center" vertical="center" textRotation="0" wrapText="true" indent="0" shrinkToFit="false"/>
      <protection locked="true" hidden="false"/>
    </xf>
    <xf numFmtId="164" fontId="18" fillId="9" borderId="7" xfId="0" applyFont="true" applyBorder="true" applyAlignment="false" applyProtection="false">
      <alignment horizontal="general" vertical="bottom" textRotation="0" wrapText="false" indent="0" shrinkToFit="false"/>
      <protection locked="true" hidden="false"/>
    </xf>
    <xf numFmtId="165" fontId="17" fillId="9" borderId="7" xfId="0" applyFont="true" applyBorder="true" applyAlignment="true" applyProtection="false">
      <alignment horizontal="center" vertical="bottom" textRotation="0" wrapText="false" indent="0" shrinkToFit="false"/>
      <protection locked="true" hidden="false"/>
    </xf>
    <xf numFmtId="164" fontId="15" fillId="9" borderId="4" xfId="0" applyFont="true" applyBorder="true" applyAlignment="true" applyProtection="false">
      <alignment horizontal="center" vertical="center" textRotation="0" wrapText="false" indent="0" shrinkToFit="false"/>
      <protection locked="true" hidden="false"/>
    </xf>
    <xf numFmtId="164" fontId="17" fillId="9" borderId="2" xfId="0" applyFont="true" applyBorder="true" applyAlignment="true" applyProtection="false">
      <alignment horizontal="center" vertical="center" textRotation="0" wrapText="false" indent="0" shrinkToFit="false"/>
      <protection locked="true" hidden="false"/>
    </xf>
    <xf numFmtId="164" fontId="17" fillId="9" borderId="2" xfId="0" applyFont="true" applyBorder="true" applyAlignment="true" applyProtection="false">
      <alignment horizontal="center" vertical="center" textRotation="0" wrapText="true" indent="0" shrinkToFit="false"/>
      <protection locked="true" hidden="false"/>
    </xf>
    <xf numFmtId="164" fontId="18" fillId="9" borderId="5" xfId="0" applyFont="true" applyBorder="true" applyAlignment="false" applyProtection="false">
      <alignment horizontal="general" vertical="bottom" textRotation="0" wrapText="false" indent="0" shrinkToFit="false"/>
      <protection locked="true" hidden="false"/>
    </xf>
    <xf numFmtId="165" fontId="17" fillId="9" borderId="0" xfId="0" applyFont="true" applyBorder="true" applyAlignment="true" applyProtection="false">
      <alignment horizontal="center" vertical="bottom" textRotation="0" wrapText="false" indent="0" shrinkToFit="false"/>
      <protection locked="true" hidden="false"/>
    </xf>
    <xf numFmtId="164" fontId="15" fillId="9" borderId="4" xfId="0" applyFont="true" applyBorder="true" applyAlignment="true" applyProtection="false">
      <alignment horizontal="general" vertical="bottom" textRotation="0" wrapText="false" indent="0" shrinkToFit="false"/>
      <protection locked="true" hidden="false"/>
    </xf>
    <xf numFmtId="167" fontId="13" fillId="9" borderId="6" xfId="0" applyFont="true" applyBorder="true" applyAlignment="true" applyProtection="false">
      <alignment horizontal="center" vertical="bottom" textRotation="0" wrapText="false" indent="0" shrinkToFit="false"/>
      <protection locked="true" hidden="false"/>
    </xf>
    <xf numFmtId="168" fontId="13" fillId="9" borderId="6" xfId="0" applyFont="true" applyBorder="true" applyAlignment="true" applyProtection="false">
      <alignment horizontal="center" vertical="bottom" textRotation="0" wrapText="false" indent="0" shrinkToFit="false"/>
      <protection locked="true" hidden="false"/>
    </xf>
    <xf numFmtId="165" fontId="16" fillId="9" borderId="6" xfId="0" applyFont="true" applyBorder="true" applyAlignment="true" applyProtection="false">
      <alignment horizontal="center" vertical="bottom" textRotation="0" wrapText="false" indent="0" shrinkToFit="false"/>
      <protection locked="true" hidden="false"/>
    </xf>
    <xf numFmtId="165" fontId="16" fillId="9" borderId="6" xfId="0" applyFont="true" applyBorder="true" applyAlignment="true" applyProtection="false">
      <alignment horizontal="center" vertical="bottom" textRotation="0" wrapText="true" indent="0" shrinkToFit="false"/>
      <protection locked="true" hidden="false"/>
    </xf>
    <xf numFmtId="165" fontId="13" fillId="9" borderId="5" xfId="0" applyFont="true" applyBorder="true" applyAlignment="true" applyProtection="false">
      <alignment horizontal="left" vertical="bottom" textRotation="0" wrapText="false" indent="0" shrinkToFit="false"/>
      <protection locked="true" hidden="false"/>
    </xf>
    <xf numFmtId="165" fontId="13" fillId="9" borderId="0" xfId="0" applyFont="true" applyBorder="true" applyAlignment="true" applyProtection="false">
      <alignment horizontal="left" vertical="bottom" textRotation="0" wrapText="false" indent="0" shrinkToFit="false"/>
      <protection locked="true" hidden="false"/>
    </xf>
    <xf numFmtId="164" fontId="15" fillId="9" borderId="0" xfId="0" applyFont="true" applyBorder="true" applyAlignment="true" applyProtection="false">
      <alignment horizontal="general" vertical="bottom" textRotation="0" wrapText="false" indent="0" shrinkToFit="false"/>
      <protection locked="true" hidden="false"/>
    </xf>
    <xf numFmtId="165" fontId="13" fillId="9" borderId="7" xfId="0" applyFont="true" applyBorder="true" applyAlignment="true" applyProtection="false">
      <alignment horizontal="left" vertical="bottom" textRotation="0" wrapText="false" indent="0" shrinkToFit="false"/>
      <protection locked="true" hidden="false"/>
    </xf>
    <xf numFmtId="165" fontId="13" fillId="9" borderId="0" xfId="0" applyFont="true" applyBorder="true" applyAlignment="true" applyProtection="false">
      <alignment horizontal="general" vertical="bottom" textRotation="0" wrapText="false" indent="0" shrinkToFit="false"/>
      <protection locked="true" hidden="false"/>
    </xf>
    <xf numFmtId="164" fontId="15" fillId="9" borderId="2" xfId="0" applyFont="true" applyBorder="true" applyAlignment="true" applyProtection="false">
      <alignment horizontal="center" vertical="bottom" textRotation="0" wrapText="false" indent="0" shrinkToFit="false"/>
      <protection locked="true" hidden="false"/>
    </xf>
    <xf numFmtId="165" fontId="13" fillId="9" borderId="2" xfId="0" applyFont="true" applyBorder="true" applyAlignment="true" applyProtection="false">
      <alignment horizontal="left" vertical="bottom" textRotation="0" wrapText="false" indent="0" shrinkToFit="false"/>
      <protection locked="true" hidden="false"/>
    </xf>
    <xf numFmtId="164" fontId="13" fillId="9" borderId="0" xfId="0" applyFont="true" applyBorder="false" applyAlignment="true" applyProtection="false">
      <alignment horizontal="right" vertical="bottom" textRotation="0" wrapText="false" indent="0" shrinkToFit="false"/>
      <protection locked="true" hidden="false"/>
    </xf>
    <xf numFmtId="167" fontId="13" fillId="9" borderId="0" xfId="0" applyFont="true" applyBorder="false" applyAlignment="true" applyProtection="false">
      <alignment horizontal="left" vertical="bottom" textRotation="0" wrapText="false" indent="0" shrinkToFit="false"/>
      <protection locked="true" hidden="false"/>
    </xf>
    <xf numFmtId="164" fontId="15" fillId="9" borderId="0" xfId="0" applyFont="true" applyBorder="true" applyAlignment="true" applyProtection="false">
      <alignment horizontal="center" vertical="bottom" textRotation="0" wrapText="false" indent="0" shrinkToFit="false"/>
      <protection locked="true" hidden="false"/>
    </xf>
    <xf numFmtId="164" fontId="13" fillId="9" borderId="6" xfId="0" applyFont="true" applyBorder="true" applyAlignment="false" applyProtection="false">
      <alignment horizontal="general" vertical="bottom" textRotation="0" wrapText="false" indent="0" shrinkToFit="false"/>
      <protection locked="true" hidden="false"/>
    </xf>
    <xf numFmtId="164" fontId="13" fillId="9" borderId="8" xfId="0" applyFont="true" applyBorder="true" applyAlignment="false" applyProtection="false">
      <alignment horizontal="general" vertical="bottom" textRotation="0" wrapText="false" indent="0" shrinkToFit="false"/>
      <protection locked="true" hidden="false"/>
    </xf>
    <xf numFmtId="164" fontId="13" fillId="9" borderId="8" xfId="0" applyFont="true" applyBorder="true" applyAlignment="true" applyProtection="false">
      <alignment horizontal="general" vertical="bottom" textRotation="0" wrapText="true" indent="0" shrinkToFit="false"/>
      <protection locked="true" hidden="false"/>
    </xf>
    <xf numFmtId="164" fontId="13" fillId="9" borderId="9" xfId="0" applyFont="true" applyBorder="true" applyAlignment="true" applyProtection="false">
      <alignment horizontal="general" vertical="bottom" textRotation="0" wrapText="true" indent="0" shrinkToFit="false"/>
      <protection locked="true" hidden="false"/>
    </xf>
    <xf numFmtId="164" fontId="16" fillId="9" borderId="2" xfId="0" applyFont="true" applyBorder="true" applyAlignment="true" applyProtection="false">
      <alignment horizontal="general" vertical="top" textRotation="0" wrapText="true" indent="0" shrinkToFit="false"/>
      <protection locked="true" hidden="false"/>
    </xf>
    <xf numFmtId="164" fontId="17" fillId="9" borderId="2" xfId="0" applyFont="true" applyBorder="true" applyAlignment="true" applyProtection="false">
      <alignment horizontal="center" vertical="bottom" textRotation="0" wrapText="true" indent="0" shrinkToFit="false"/>
      <protection locked="true" hidden="false"/>
    </xf>
    <xf numFmtId="164" fontId="0" fillId="9" borderId="2" xfId="0" applyFont="false" applyBorder="true" applyAlignment="false" applyProtection="false">
      <alignment horizontal="general" vertical="bottom" textRotation="0" wrapText="false" indent="0" shrinkToFit="false"/>
      <protection locked="true" hidden="false"/>
    </xf>
    <xf numFmtId="164" fontId="15" fillId="9" borderId="0" xfId="0" applyFont="true" applyBorder="true" applyAlignment="true" applyProtection="false">
      <alignment horizontal="center" vertical="center" textRotation="0" wrapText="false" indent="0" shrinkToFit="false"/>
      <protection locked="true" hidden="false"/>
    </xf>
    <xf numFmtId="164" fontId="16" fillId="9" borderId="3" xfId="0" applyFont="true" applyBorder="true" applyAlignment="true" applyProtection="false">
      <alignment horizontal="left" vertical="center" textRotation="0" wrapText="true" indent="0" shrinkToFit="false"/>
      <protection locked="true" hidden="false"/>
    </xf>
    <xf numFmtId="164" fontId="16" fillId="9" borderId="3" xfId="0" applyFont="true" applyBorder="true" applyAlignment="true" applyProtection="false">
      <alignment horizontal="center" vertical="center" textRotation="0" wrapText="true" indent="0" shrinkToFit="false"/>
      <protection locked="true" hidden="false"/>
    </xf>
    <xf numFmtId="164" fontId="18" fillId="9" borderId="0" xfId="0" applyFont="true" applyBorder="true" applyAlignment="false" applyProtection="false">
      <alignment horizontal="general" vertical="bottom" textRotation="0" wrapText="false" indent="0" shrinkToFit="false"/>
      <protection locked="true" hidden="false"/>
    </xf>
    <xf numFmtId="164" fontId="14" fillId="9" borderId="6" xfId="0" applyFont="true" applyBorder="true" applyAlignment="true" applyProtection="false">
      <alignment horizontal="center" vertical="bottom" textRotation="0" wrapText="false" indent="0" shrinkToFit="false"/>
      <protection locked="true" hidden="false"/>
    </xf>
    <xf numFmtId="164" fontId="15" fillId="9" borderId="10" xfId="0" applyFont="true" applyBorder="true" applyAlignment="true" applyProtection="false">
      <alignment horizontal="center" vertical="center" textRotation="0" wrapText="true" indent="0" shrinkToFit="false"/>
      <protection locked="true" hidden="false"/>
    </xf>
    <xf numFmtId="164" fontId="13" fillId="9" borderId="2" xfId="0" applyFont="true" applyBorder="true" applyAlignment="true" applyProtection="false">
      <alignment horizontal="left" vertical="bottom" textRotation="0" wrapText="true" indent="0" shrinkToFit="false"/>
      <protection locked="true" hidden="false"/>
    </xf>
    <xf numFmtId="164" fontId="13" fillId="9" borderId="0" xfId="0" applyFont="true" applyBorder="false" applyAlignment="true" applyProtection="false">
      <alignment horizontal="general" vertical="bottom" textRotation="0" wrapText="true" indent="0" shrinkToFit="false"/>
      <protection locked="true" hidden="false"/>
    </xf>
    <xf numFmtId="164" fontId="14" fillId="9" borderId="2" xfId="0" applyFont="true" applyBorder="true" applyAlignment="true" applyProtection="false">
      <alignment horizontal="center" vertical="bottom" textRotation="0" wrapText="true" indent="0" shrinkToFit="false"/>
      <protection locked="true" hidden="false"/>
    </xf>
    <xf numFmtId="164" fontId="13" fillId="9" borderId="2" xfId="0" applyFont="true" applyBorder="true" applyAlignment="true" applyProtection="false">
      <alignment horizontal="center" vertical="center" textRotation="0" wrapText="true" indent="0" shrinkToFit="false"/>
      <protection locked="true" hidden="false"/>
    </xf>
    <xf numFmtId="167" fontId="13" fillId="9" borderId="2" xfId="0" applyFont="true" applyBorder="true" applyAlignment="true" applyProtection="false">
      <alignment horizontal="general" vertical="center" textRotation="0" wrapText="true" indent="0" shrinkToFit="false"/>
      <protection locked="true" hidden="false"/>
    </xf>
    <xf numFmtId="170" fontId="13" fillId="9" borderId="2" xfId="17" applyFont="true" applyBorder="true" applyAlignment="true" applyProtection="true">
      <alignment horizontal="center" vertical="center" textRotation="0" wrapText="true" indent="0" shrinkToFit="false"/>
      <protection locked="true" hidden="false"/>
    </xf>
    <xf numFmtId="169" fontId="13" fillId="9" borderId="2" xfId="17" applyFont="true" applyBorder="true" applyAlignment="true" applyProtection="true">
      <alignment horizontal="general" vertical="center" textRotation="0" wrapText="true" indent="0" shrinkToFit="false"/>
      <protection locked="true" hidden="false"/>
    </xf>
    <xf numFmtId="169" fontId="14" fillId="9" borderId="2" xfId="0" applyFont="true" applyBorder="true" applyAlignment="true" applyProtection="false">
      <alignment horizontal="general" vertical="bottom" textRotation="0" wrapText="true" indent="0" shrinkToFit="false"/>
      <protection locked="true" hidden="false"/>
    </xf>
  </cellXfs>
  <cellStyles count="25">
    <cellStyle name="Normal" xfId="0" builtinId="0"/>
    <cellStyle name="Comma" xfId="15" builtinId="3"/>
    <cellStyle name="Comma [0]" xfId="16" builtinId="6"/>
    <cellStyle name="Currency" xfId="17" builtinId="4"/>
    <cellStyle name="Currency [0]" xfId="18" builtinId="7"/>
    <cellStyle name="Percent" xfId="19" builtinId="5"/>
    <cellStyle name="Accent 1 1" xfId="20"/>
    <cellStyle name="Accent 2 1" xfId="21"/>
    <cellStyle name="Accent 3 1" xfId="22"/>
    <cellStyle name="Accent 4" xfId="23"/>
    <cellStyle name="Bad 1" xfId="24"/>
    <cellStyle name="Error 1" xfId="25"/>
    <cellStyle name="Footnote 1" xfId="26"/>
    <cellStyle name="Good 1" xfId="27"/>
    <cellStyle name="Heading 1 1" xfId="28"/>
    <cellStyle name="Heading 2 1" xfId="29"/>
    <cellStyle name="Heading 3" xfId="30"/>
    <cellStyle name="Neutral 1" xfId="31"/>
    <cellStyle name="Note 1" xfId="32"/>
    <cellStyle name="Resultado" xfId="33"/>
    <cellStyle name="Resultado2" xfId="34"/>
    <cellStyle name="Status 1" xfId="35"/>
    <cellStyle name="Text 1" xfId="36"/>
    <cellStyle name="Título1" xfId="37"/>
    <cellStyle name="Warning 1" xfId="38"/>
  </cellStyles>
  <colors>
    <indexedColors>
      <rgbColor rgb="FF000000"/>
      <rgbColor rgb="FFFFFFFF"/>
      <rgbColor rgb="FFFF0000"/>
      <rgbColor rgb="FF00FF00"/>
      <rgbColor rgb="FF0000FF"/>
      <rgbColor rgb="FFFFFF00"/>
      <rgbColor rgb="FFFF00FF"/>
      <rgbColor rgb="FF00FFFF"/>
      <rgbColor rgb="FFCC0000"/>
      <rgbColor rgb="FF006600"/>
      <rgbColor rgb="FF000080"/>
      <rgbColor rgb="FF996600"/>
      <rgbColor rgb="FF800080"/>
      <rgbColor rgb="FF008080"/>
      <rgbColor rgb="FFC0C0C0"/>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worksheet" Target="worksheets/sheet49.xml"/><Relationship Id="rId51" Type="http://schemas.openxmlformats.org/officeDocument/2006/relationships/worksheet" Target="worksheets/sheet50.xml"/><Relationship Id="rId52" Type="http://schemas.openxmlformats.org/officeDocument/2006/relationships/worksheet" Target="worksheets/sheet51.xml"/><Relationship Id="rId53" Type="http://schemas.openxmlformats.org/officeDocument/2006/relationships/worksheet" Target="worksheets/sheet52.xml"/><Relationship Id="rId54" Type="http://schemas.openxmlformats.org/officeDocument/2006/relationships/worksheet" Target="worksheets/sheet53.xml"/><Relationship Id="rId55" Type="http://schemas.openxmlformats.org/officeDocument/2006/relationships/worksheet" Target="worksheets/sheet54.xml"/><Relationship Id="rId56" Type="http://schemas.openxmlformats.org/officeDocument/2006/relationships/worksheet" Target="worksheets/sheet55.xml"/><Relationship Id="rId57" Type="http://schemas.openxmlformats.org/officeDocument/2006/relationships/worksheet" Target="worksheets/sheet56.xml"/><Relationship Id="rId58" Type="http://schemas.openxmlformats.org/officeDocument/2006/relationships/worksheet" Target="worksheets/sheet57.xml"/><Relationship Id="rId59" Type="http://schemas.openxmlformats.org/officeDocument/2006/relationships/worksheet" Target="worksheets/sheet58.xml"/><Relationship Id="rId60" Type="http://schemas.openxmlformats.org/officeDocument/2006/relationships/worksheet" Target="worksheets/sheet59.xml"/><Relationship Id="rId61" Type="http://schemas.openxmlformats.org/officeDocument/2006/relationships/worksheet" Target="worksheets/sheet60.xml"/><Relationship Id="rId62" Type="http://schemas.openxmlformats.org/officeDocument/2006/relationships/worksheet" Target="worksheets/sheet61.xml"/><Relationship Id="rId63" Type="http://schemas.openxmlformats.org/officeDocument/2006/relationships/worksheet" Target="worksheets/sheet62.xml"/><Relationship Id="rId64" Type="http://schemas.openxmlformats.org/officeDocument/2006/relationships/worksheet" Target="worksheets/sheet63.xml"/><Relationship Id="rId65" Type="http://schemas.openxmlformats.org/officeDocument/2006/relationships/worksheet" Target="worksheets/sheet64.xml"/><Relationship Id="rId66" Type="http://schemas.openxmlformats.org/officeDocument/2006/relationships/worksheet" Target="worksheets/sheet65.xml"/><Relationship Id="rId67" Type="http://schemas.openxmlformats.org/officeDocument/2006/relationships/worksheet" Target="worksheets/sheet66.xml"/><Relationship Id="rId68" Type="http://schemas.openxmlformats.org/officeDocument/2006/relationships/worksheet" Target="worksheets/sheet67.xml"/><Relationship Id="rId69" Type="http://schemas.openxmlformats.org/officeDocument/2006/relationships/worksheet" Target="worksheets/sheet68.xml"/><Relationship Id="rId70" Type="http://schemas.openxmlformats.org/officeDocument/2006/relationships/worksheet" Target="worksheets/sheet69.xml"/><Relationship Id="rId71" Type="http://schemas.openxmlformats.org/officeDocument/2006/relationships/worksheet" Target="worksheets/sheet70.xml"/><Relationship Id="rId72" Type="http://schemas.openxmlformats.org/officeDocument/2006/relationships/worksheet" Target="worksheets/sheet71.xml"/><Relationship Id="rId73" Type="http://schemas.openxmlformats.org/officeDocument/2006/relationships/worksheet" Target="worksheets/sheet72.xml"/><Relationship Id="rId74" Type="http://schemas.openxmlformats.org/officeDocument/2006/relationships/worksheet" Target="worksheets/sheet73.xml"/><Relationship Id="rId75" Type="http://schemas.openxmlformats.org/officeDocument/2006/relationships/worksheet" Target="worksheets/sheet74.xml"/><Relationship Id="rId76"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6" min="4"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3" t="s">
        <v>1</v>
      </c>
      <c r="B2" s="3" t="s">
        <v>2</v>
      </c>
      <c r="C2" s="3"/>
      <c r="D2" s="3"/>
      <c r="E2" s="3" t="s">
        <v>3</v>
      </c>
      <c r="F2" s="3" t="s">
        <v>4</v>
      </c>
      <c r="G2" s="3" t="s">
        <v>5</v>
      </c>
      <c r="H2" s="3" t="s">
        <v>6</v>
      </c>
      <c r="I2" s="4" t="s">
        <v>7</v>
      </c>
    </row>
    <row r="3" customFormat="false" ht="12.75" hidden="false" customHeight="true" outlineLevel="0" collapsed="false">
      <c r="A3" s="3"/>
      <c r="B3" s="5" t="s">
        <v>8</v>
      </c>
      <c r="C3" s="5"/>
      <c r="D3" s="5"/>
      <c r="E3" s="6" t="s">
        <v>9</v>
      </c>
      <c r="F3" s="6" t="n">
        <v>1250</v>
      </c>
      <c r="G3" s="7" t="s">
        <v>10</v>
      </c>
      <c r="H3" s="8" t="n">
        <f aca="false">18.46*1.0652792</f>
        <v>19.665054032</v>
      </c>
      <c r="I3" s="9" t="str">
        <f aca="false">IF(H3="","",(IF($C$20&lt;25%,"N/A",IF(H3&lt;=($D$20+$B$20),H3,"Descartado"))))</f>
        <v>N/A</v>
      </c>
    </row>
    <row r="4" customFormat="false" ht="12.75" hidden="false" customHeight="true" outlineLevel="0" collapsed="false">
      <c r="A4" s="3"/>
      <c r="B4" s="5"/>
      <c r="C4" s="5"/>
      <c r="D4" s="5"/>
      <c r="E4" s="6"/>
      <c r="F4" s="6"/>
      <c r="G4" s="7" t="s">
        <v>11</v>
      </c>
      <c r="H4" s="8" t="n">
        <f aca="false">18.47*1.0652792</f>
        <v>19.675706824</v>
      </c>
      <c r="I4" s="9" t="str">
        <f aca="false">IF(H4="","",(IF($C$20&lt;25%,"N/A",IF(H4&lt;=($D$20+$B$20),H4,"Descartado"))))</f>
        <v>N/A</v>
      </c>
    </row>
    <row r="5" customFormat="false" ht="12.75" hidden="false" customHeight="true" outlineLevel="0" collapsed="false">
      <c r="A5" s="3"/>
      <c r="B5" s="5"/>
      <c r="C5" s="5"/>
      <c r="D5" s="5"/>
      <c r="E5" s="6"/>
      <c r="F5" s="6"/>
      <c r="G5" s="7" t="s">
        <v>12</v>
      </c>
      <c r="H5" s="8" t="n">
        <f aca="false">19.12*1.0652792</f>
        <v>20.368138304</v>
      </c>
      <c r="I5" s="9" t="str">
        <f aca="false">IF(H5="","",(IF($C$20&lt;25%,"N/A",IF(H5&lt;=($D$20+$B$20),H5,"Descartado"))))</f>
        <v>N/A</v>
      </c>
    </row>
    <row r="6" customFormat="false" ht="16.5" hidden="false" customHeight="true" outlineLevel="0" collapsed="false">
      <c r="A6" s="3"/>
      <c r="B6" s="5"/>
      <c r="C6" s="5"/>
      <c r="D6" s="5"/>
      <c r="E6" s="6"/>
      <c r="F6" s="6"/>
      <c r="G6" s="7" t="s">
        <v>13</v>
      </c>
      <c r="H6" s="8" t="n">
        <f aca="false">19.21*1.0652792</f>
        <v>20.464013432</v>
      </c>
      <c r="I6" s="9" t="str">
        <f aca="false">IF(H6="","",(IF($C$20&lt;25%,"N/A",IF(H6&lt;=($D$20+$B$20),H6,"Descartado"))))</f>
        <v>N/A</v>
      </c>
    </row>
    <row r="7" customFormat="false" ht="12.75" hidden="false" customHeight="true" outlineLevel="0" collapsed="false">
      <c r="A7" s="3"/>
      <c r="B7" s="5"/>
      <c r="C7" s="5"/>
      <c r="D7" s="5"/>
      <c r="E7" s="6"/>
      <c r="F7" s="6"/>
      <c r="G7" s="7"/>
      <c r="H7" s="10"/>
      <c r="I7" s="9" t="str">
        <f aca="false">IF(H7="","",(IF($C$20&lt;25%,"N/A",IF(H7&lt;=($D$20+$B$20),H7,"Descartado"))))</f>
        <v/>
      </c>
    </row>
    <row r="8" customFormat="false" ht="12.75" hidden="false" customHeight="false" outlineLevel="0" collapsed="false">
      <c r="A8" s="3"/>
      <c r="B8" s="5"/>
      <c r="C8" s="5"/>
      <c r="D8" s="5"/>
      <c r="E8" s="6"/>
      <c r="F8" s="6"/>
      <c r="G8" s="7"/>
      <c r="H8" s="10"/>
      <c r="I8" s="9" t="str">
        <f aca="false">IF(H8="","",(IF($C$20&lt;25%,"N/A",IF(H8&lt;=($D$20+$B$20),H8,"Descartado"))))</f>
        <v/>
      </c>
    </row>
    <row r="9" customFormat="false" ht="12.75" hidden="false" customHeight="false" outlineLevel="0" collapsed="false">
      <c r="A9" s="3"/>
      <c r="B9" s="5"/>
      <c r="C9" s="5"/>
      <c r="D9" s="5"/>
      <c r="E9" s="6"/>
      <c r="F9" s="6"/>
      <c r="G9" s="7"/>
      <c r="H9" s="10"/>
      <c r="I9" s="9" t="str">
        <f aca="false">IF(H9="","",(IF($C$20&lt;25%,"N/A",IF(H9&lt;=($D$20+$B$20),H9,"Descartado"))))</f>
        <v/>
      </c>
    </row>
    <row r="10" customFormat="false" ht="12.75" hidden="false" customHeight="false" outlineLevel="0" collapsed="false">
      <c r="A10" s="3"/>
      <c r="B10" s="5"/>
      <c r="C10" s="5"/>
      <c r="D10" s="5"/>
      <c r="E10" s="6"/>
      <c r="F10" s="6"/>
      <c r="G10" s="7"/>
      <c r="H10" s="10"/>
      <c r="I10" s="9" t="str">
        <f aca="false">IF(H10="","",(IF($C$20&lt;25%,"N/A",IF(H10&lt;=($D$20+$B$20),H10,"Descartado"))))</f>
        <v/>
      </c>
    </row>
    <row r="11" customFormat="false" ht="12.75" hidden="false" customHeight="false" outlineLevel="0" collapsed="false">
      <c r="A11" s="3"/>
      <c r="B11" s="5"/>
      <c r="C11" s="5"/>
      <c r="D11" s="5"/>
      <c r="E11" s="6"/>
      <c r="F11" s="6"/>
      <c r="G11" s="11"/>
      <c r="H11" s="11"/>
      <c r="I11" s="9" t="str">
        <f aca="false">IF(H11="","",(IF($C$20&lt;25%,"N/A",IF(H11&lt;=($D$20+$B$20),H11,"Descartado"))))</f>
        <v/>
      </c>
    </row>
    <row r="12" customFormat="false" ht="12.75" hidden="false" customHeight="false" outlineLevel="0" collapsed="false">
      <c r="A12" s="3"/>
      <c r="B12" s="5"/>
      <c r="C12" s="5"/>
      <c r="D12" s="5"/>
      <c r="E12" s="6"/>
      <c r="F12" s="6"/>
      <c r="G12" s="11"/>
      <c r="H12" s="11"/>
      <c r="I12" s="9" t="str">
        <f aca="false">IF(H12="","",(IF($C$20&lt;25%,"N/A",IF(H12&lt;=($D$20+$B$20),H12,"Descartado"))))</f>
        <v/>
      </c>
    </row>
    <row r="13" customFormat="false" ht="12.75" hidden="false" customHeight="false" outlineLevel="0" collapsed="false">
      <c r="A13" s="3"/>
      <c r="B13" s="5"/>
      <c r="C13" s="5"/>
      <c r="D13" s="5"/>
      <c r="E13" s="6"/>
      <c r="F13" s="6"/>
      <c r="G13" s="11"/>
      <c r="H13" s="11"/>
      <c r="I13" s="9" t="str">
        <f aca="false">IF(H13="","",(IF($C$20&lt;25%,"N/A",IF(H13&lt;=($D$20+$B$20),H13,"Descartado"))))</f>
        <v/>
      </c>
    </row>
    <row r="14" customFormat="false" ht="12.75" hidden="false" customHeight="false" outlineLevel="0" collapsed="false">
      <c r="A14" s="3"/>
      <c r="B14" s="5"/>
      <c r="C14" s="5"/>
      <c r="D14" s="5"/>
      <c r="E14" s="6"/>
      <c r="F14" s="6"/>
      <c r="G14" s="11"/>
      <c r="H14" s="11"/>
      <c r="I14" s="9" t="str">
        <f aca="false">IF(H14="","",(IF($C$20&lt;25%,"N/A",IF(H14&lt;=($D$20+$B$20),H14,"Descartado"))))</f>
        <v/>
      </c>
    </row>
    <row r="15" customFormat="false" ht="12.75" hidden="false" customHeight="false" outlineLevel="0" collapsed="false">
      <c r="A15" s="3"/>
      <c r="B15" s="5"/>
      <c r="C15" s="5"/>
      <c r="D15" s="5"/>
      <c r="E15" s="6"/>
      <c r="F15" s="6"/>
      <c r="G15" s="11"/>
      <c r="H15" s="11"/>
      <c r="I15" s="9" t="str">
        <f aca="false">IF(H15="","",(IF($C$20&lt;25%,"N/A",IF(H15&lt;=($D$20+$B$20),H15,"Descartado"))))</f>
        <v/>
      </c>
    </row>
    <row r="16" customFormat="false" ht="12.75" hidden="false" customHeight="false" outlineLevel="0" collapsed="false">
      <c r="A16" s="3"/>
      <c r="B16" s="5"/>
      <c r="C16" s="5"/>
      <c r="D16" s="5"/>
      <c r="E16" s="6"/>
      <c r="F16" s="6"/>
      <c r="G16" s="11"/>
      <c r="H16" s="11"/>
      <c r="I16" s="9" t="str">
        <f aca="false">IF(H16="","",(IF($C$20&lt;25%,"N/A",IF(H16&lt;=($D$20+$B$20),H16,"Descartado"))))</f>
        <v/>
      </c>
    </row>
    <row r="17" customFormat="false" ht="12.75" hidden="false" customHeight="false" outlineLevel="0" collapsed="false">
      <c r="A17" s="3"/>
      <c r="B17" s="5"/>
      <c r="C17" s="5"/>
      <c r="D17" s="5"/>
      <c r="E17" s="6"/>
      <c r="F17" s="6"/>
      <c r="G17" s="11"/>
      <c r="H17" s="11"/>
      <c r="I17" s="9" t="str">
        <f aca="false">IF(H17="","",(IF($C$20&lt;25%,"N/A",IF(H17&lt;=($D$20+$B$20),H17,"Descartado"))))</f>
        <v/>
      </c>
    </row>
    <row r="18" customFormat="false" ht="12.75" hidden="false" customHeight="false" outlineLevel="0" collapsed="false">
      <c r="A18" s="12"/>
      <c r="B18" s="13"/>
      <c r="C18" s="13"/>
      <c r="D18" s="13"/>
      <c r="E18" s="14"/>
      <c r="F18" s="14"/>
      <c r="G18" s="15"/>
      <c r="H18" s="16"/>
      <c r="I18" s="16"/>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0.432324897235865</v>
      </c>
      <c r="C20" s="24" t="n">
        <f aca="false">IF(H23&lt;2,"N/A",(B20/D20))</f>
        <v>0.0215696241166124</v>
      </c>
      <c r="D20" s="25" t="n">
        <f aca="false">AVERAGE(H3:H17)</f>
        <v>20.043228148</v>
      </c>
      <c r="E20" s="26" t="str">
        <f aca="false">IF(H23&lt;2,"N/A",(IF(C20&lt;=25%,"N/A",AVERAGE(I3:I17))))</f>
        <v>N/A</v>
      </c>
      <c r="F20" s="25" t="n">
        <f aca="false">MEDIAN(H3:H17)</f>
        <v>20.021922564</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20.043228148</v>
      </c>
      <c r="E22" s="33"/>
    </row>
    <row r="23" customFormat="false" ht="12.75" hidden="false" customHeight="false" outlineLevel="0" collapsed="false">
      <c r="B23" s="32" t="s">
        <v>20</v>
      </c>
      <c r="C23" s="32"/>
      <c r="D23" s="33" t="n">
        <f aca="false">ROUND(D22,2)*F3</f>
        <v>25050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2" t="s">
        <v>55</v>
      </c>
      <c r="B2" s="63" t="s">
        <v>2</v>
      </c>
      <c r="C2" s="63"/>
      <c r="D2" s="63"/>
      <c r="E2" s="62" t="s">
        <v>3</v>
      </c>
      <c r="F2" s="62" t="s">
        <v>4</v>
      </c>
      <c r="G2" s="62" t="s">
        <v>5</v>
      </c>
      <c r="H2" s="63" t="s">
        <v>6</v>
      </c>
      <c r="I2" s="64" t="s">
        <v>7</v>
      </c>
    </row>
    <row r="3" customFormat="false" ht="12.75" hidden="false" customHeight="true" outlineLevel="0" collapsed="false">
      <c r="A3" s="62"/>
      <c r="B3" s="47" t="s">
        <v>56</v>
      </c>
      <c r="C3" s="47"/>
      <c r="D3" s="47"/>
      <c r="E3" s="65" t="s">
        <v>49</v>
      </c>
      <c r="F3" s="66" t="n">
        <v>100</v>
      </c>
      <c r="G3" s="67" t="s">
        <v>10</v>
      </c>
      <c r="H3" s="68" t="n">
        <f aca="false">7.72*1.0652792</f>
        <v>8.223955424</v>
      </c>
      <c r="I3" s="68" t="str">
        <f aca="false">IF(H3="","",(IF($C$20&lt;25%,"N/A",IF(H3&lt;=($D$20+$B$20),H3,"Descartado"))))</f>
        <v>N/A</v>
      </c>
    </row>
    <row r="4" customFormat="false" ht="12.75" hidden="false" customHeight="false" outlineLevel="0" collapsed="false">
      <c r="A4" s="62"/>
      <c r="B4" s="47"/>
      <c r="C4" s="47"/>
      <c r="D4" s="47"/>
      <c r="E4" s="65"/>
      <c r="F4" s="65"/>
      <c r="G4" s="67" t="s">
        <v>11</v>
      </c>
      <c r="H4" s="68" t="n">
        <f aca="false">7.73*1.0652792</f>
        <v>8.234608216</v>
      </c>
      <c r="I4" s="68" t="str">
        <f aca="false">IF(H4="","",(IF($C$20&lt;25%,"N/A",IF(H4&lt;=($D$20+$B$20),H4,"Descartado"))))</f>
        <v>N/A</v>
      </c>
    </row>
    <row r="5" customFormat="false" ht="12.75" hidden="false" customHeight="false" outlineLevel="0" collapsed="false">
      <c r="A5" s="62"/>
      <c r="B5" s="47"/>
      <c r="C5" s="47"/>
      <c r="D5" s="47"/>
      <c r="E5" s="65"/>
      <c r="F5" s="65"/>
      <c r="G5" s="67" t="s">
        <v>12</v>
      </c>
      <c r="H5" s="68" t="n">
        <f aca="false">7.77*1.0652792</f>
        <v>8.277219384</v>
      </c>
      <c r="I5" s="68" t="str">
        <f aca="false">IF(H5="","",(IF($C$20&lt;25%,"N/A",IF(H5&lt;=($D$20+$B$20),H5,"Descartado"))))</f>
        <v>N/A</v>
      </c>
    </row>
    <row r="6" customFormat="false" ht="12.75" hidden="false" customHeight="false" outlineLevel="0" collapsed="false">
      <c r="A6" s="62"/>
      <c r="B6" s="47"/>
      <c r="C6" s="47"/>
      <c r="D6" s="47"/>
      <c r="E6" s="65"/>
      <c r="F6" s="65"/>
      <c r="G6" s="67" t="s">
        <v>13</v>
      </c>
      <c r="H6" s="68" t="n">
        <f aca="false">7.96*1.0652792</f>
        <v>8.479622432</v>
      </c>
      <c r="I6" s="68" t="str">
        <f aca="false">IF(H6="","",(IF($C$20&lt;25%,"N/A",IF(H6&lt;=($D$20+$B$20),H6,"Descartado"))))</f>
        <v>N/A</v>
      </c>
    </row>
    <row r="7" customFormat="false" ht="12.75" hidden="false" customHeight="false" outlineLevel="0" collapsed="false">
      <c r="A7" s="62"/>
      <c r="B7" s="47"/>
      <c r="C7" s="47"/>
      <c r="D7" s="47"/>
      <c r="E7" s="65"/>
      <c r="F7" s="65"/>
      <c r="G7" s="67"/>
      <c r="H7" s="68"/>
      <c r="I7" s="68" t="str">
        <f aca="false">IF(H7="","",(IF($C$20&lt;25%,"N/A",IF(H7&lt;=($D$20+$B$20),H7,"Descartado"))))</f>
        <v/>
      </c>
    </row>
    <row r="8" customFormat="false" ht="12.75" hidden="false" customHeight="false" outlineLevel="0" collapsed="false">
      <c r="A8" s="62"/>
      <c r="B8" s="47"/>
      <c r="C8" s="47"/>
      <c r="D8" s="47"/>
      <c r="E8" s="65"/>
      <c r="F8" s="65"/>
      <c r="G8" s="67"/>
      <c r="H8" s="68"/>
      <c r="I8" s="68" t="str">
        <f aca="false">IF(H8="","",(IF($C$20&lt;25%,"N/A",IF(H8&lt;=($D$20+$B$20),H8,"Descartado"))))</f>
        <v/>
      </c>
    </row>
    <row r="9" customFormat="false" ht="12.75" hidden="false" customHeight="false" outlineLevel="0" collapsed="false">
      <c r="A9" s="62"/>
      <c r="B9" s="47"/>
      <c r="C9" s="47"/>
      <c r="D9" s="47"/>
      <c r="E9" s="65"/>
      <c r="F9" s="65"/>
      <c r="G9" s="67"/>
      <c r="H9" s="68"/>
      <c r="I9" s="68" t="str">
        <f aca="false">IF(H9="","",(IF($C$20&lt;25%,"N/A",IF(H9&lt;=($D$20+$B$20),H9,"Descartado"))))</f>
        <v/>
      </c>
    </row>
    <row r="10" customFormat="false" ht="12.75" hidden="false" customHeight="false" outlineLevel="0" collapsed="false">
      <c r="A10" s="62"/>
      <c r="B10" s="47"/>
      <c r="C10" s="47"/>
      <c r="D10" s="47"/>
      <c r="E10" s="65"/>
      <c r="F10" s="65"/>
      <c r="G10" s="67"/>
      <c r="H10" s="68"/>
      <c r="I10" s="68" t="str">
        <f aca="false">IF(H10="","",(IF($C$20&lt;25%,"N/A",IF(H10&lt;=($D$20+$B$20),H10,"Descartado"))))</f>
        <v/>
      </c>
    </row>
    <row r="11" customFormat="false" ht="12.75" hidden="false" customHeight="false" outlineLevel="0" collapsed="false">
      <c r="A11" s="62"/>
      <c r="B11" s="47"/>
      <c r="C11" s="47"/>
      <c r="D11" s="47"/>
      <c r="E11" s="65"/>
      <c r="F11" s="65"/>
      <c r="G11" s="67"/>
      <c r="H11" s="68"/>
      <c r="I11" s="68" t="str">
        <f aca="false">IF(H11="","",(IF($C$20&lt;25%,"N/A",IF(H11&lt;=($D$20+$B$20),H11,"Descartado"))))</f>
        <v/>
      </c>
    </row>
    <row r="12" customFormat="false" ht="12.75" hidden="false" customHeight="false" outlineLevel="0" collapsed="false">
      <c r="A12" s="62"/>
      <c r="B12" s="47"/>
      <c r="C12" s="47"/>
      <c r="D12" s="47"/>
      <c r="E12" s="65"/>
      <c r="F12" s="65"/>
      <c r="G12" s="67"/>
      <c r="H12" s="68"/>
      <c r="I12" s="68" t="str">
        <f aca="false">IF(H12="","",(IF($C$20&lt;25%,"N/A",IF(H12&lt;=($D$20+$B$20),H12,"Descartado"))))</f>
        <v/>
      </c>
    </row>
    <row r="13" customFormat="false" ht="12.75" hidden="false" customHeight="false" outlineLevel="0" collapsed="false">
      <c r="A13" s="62"/>
      <c r="B13" s="47"/>
      <c r="C13" s="47"/>
      <c r="D13" s="47"/>
      <c r="E13" s="65"/>
      <c r="F13" s="65"/>
      <c r="G13" s="67"/>
      <c r="H13" s="68"/>
      <c r="I13" s="68" t="str">
        <f aca="false">IF(H13="","",(IF($C$20&lt;25%,"N/A",IF(H13&lt;=($D$20+$B$20),H13,"Descartado"))))</f>
        <v/>
      </c>
    </row>
    <row r="14" customFormat="false" ht="12.75" hidden="false" customHeight="false" outlineLevel="0" collapsed="false">
      <c r="A14" s="62"/>
      <c r="B14" s="47"/>
      <c r="C14" s="47"/>
      <c r="D14" s="47"/>
      <c r="E14" s="65"/>
      <c r="F14" s="65"/>
      <c r="G14" s="67"/>
      <c r="H14" s="68"/>
      <c r="I14" s="68" t="str">
        <f aca="false">IF(H14="","",(IF($C$20&lt;25%,"N/A",IF(H14&lt;=($D$20+$B$20),H14,"Descartado"))))</f>
        <v/>
      </c>
    </row>
    <row r="15" customFormat="false" ht="12.75" hidden="false" customHeight="false" outlineLevel="0" collapsed="false">
      <c r="A15" s="62"/>
      <c r="B15" s="47"/>
      <c r="C15" s="47"/>
      <c r="D15" s="47"/>
      <c r="E15" s="65"/>
      <c r="F15" s="65"/>
      <c r="G15" s="67"/>
      <c r="H15" s="68"/>
      <c r="I15" s="68" t="str">
        <f aca="false">IF(H15="","",(IF($C$20&lt;25%,"N/A",IF(H15&lt;=($D$20+$B$20),H15,"Descartado"))))</f>
        <v/>
      </c>
    </row>
    <row r="16" customFormat="false" ht="12.75" hidden="false" customHeight="false" outlineLevel="0" collapsed="false">
      <c r="A16" s="62"/>
      <c r="B16" s="47"/>
      <c r="C16" s="47"/>
      <c r="D16" s="47"/>
      <c r="E16" s="65"/>
      <c r="F16" s="65"/>
      <c r="G16" s="67"/>
      <c r="H16" s="68"/>
      <c r="I16" s="68" t="str">
        <f aca="false">IF(H16="","",(IF($C$20&lt;25%,"N/A",IF(H16&lt;=($D$20+$B$20),H16,"Descartado"))))</f>
        <v/>
      </c>
    </row>
    <row r="17" customFormat="false" ht="12.75" hidden="false" customHeight="false" outlineLevel="0" collapsed="false">
      <c r="A17" s="62"/>
      <c r="B17" s="47"/>
      <c r="C17" s="47"/>
      <c r="D17" s="47"/>
      <c r="E17" s="65"/>
      <c r="F17" s="65"/>
      <c r="G17" s="67"/>
      <c r="H17" s="68"/>
      <c r="I17" s="68" t="str">
        <f aca="false">IF(H17="","",(IF($C$20&lt;25%,"N/A",IF(H17&lt;=($D$20+$B$20),H17,"Descartado"))))</f>
        <v/>
      </c>
    </row>
    <row r="18" customFormat="false" ht="12.75" hidden="false" customHeight="false" outlineLevel="0" collapsed="false">
      <c r="A18" s="69"/>
      <c r="B18" s="70"/>
      <c r="C18" s="70"/>
      <c r="D18" s="70"/>
      <c r="E18" s="71"/>
      <c r="F18" s="71"/>
      <c r="G18" s="72"/>
      <c r="H18" s="73"/>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0.119419017857311</v>
      </c>
      <c r="C20" s="81" t="n">
        <f aca="false">IF(H23&lt;2,"N/A",(B20/D20))</f>
        <v>0.0143811603342315</v>
      </c>
      <c r="D20" s="82" t="n">
        <f aca="false">AVERAGE(H3:H17)</f>
        <v>8.303851364</v>
      </c>
      <c r="E20" s="83" t="str">
        <f aca="false">IF(H23&lt;2,"N/A",(IF(C20&lt;=25%,"N/A",AVERAGE(I3:I17))))</f>
        <v>N/A</v>
      </c>
      <c r="F20" s="82" t="n">
        <f aca="false">MEDIAN(H3:H17)</f>
        <v>8.2559138</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8.303851364</v>
      </c>
      <c r="E22" s="90"/>
    </row>
    <row r="23" customFormat="false" ht="12.75" hidden="false" customHeight="false" outlineLevel="0" collapsed="false">
      <c r="B23" s="89" t="s">
        <v>20</v>
      </c>
      <c r="C23" s="89"/>
      <c r="D23" s="90" t="n">
        <f aca="false">ROUND(D22,2)*F3</f>
        <v>830</v>
      </c>
      <c r="E23" s="90"/>
      <c r="G23" s="91" t="s">
        <v>21</v>
      </c>
      <c r="H23" s="92" t="n">
        <f aca="false">COUNT(H3:H17)</f>
        <v>4</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2" t="s">
        <v>57</v>
      </c>
      <c r="B2" s="63" t="s">
        <v>2</v>
      </c>
      <c r="C2" s="63"/>
      <c r="D2" s="63"/>
      <c r="E2" s="62" t="s">
        <v>3</v>
      </c>
      <c r="F2" s="62" t="s">
        <v>4</v>
      </c>
      <c r="G2" s="62" t="s">
        <v>5</v>
      </c>
      <c r="H2" s="63" t="s">
        <v>6</v>
      </c>
      <c r="I2" s="64" t="s">
        <v>7</v>
      </c>
    </row>
    <row r="3" customFormat="false" ht="12.75" hidden="false" customHeight="true" outlineLevel="0" collapsed="false">
      <c r="A3" s="62"/>
      <c r="B3" s="98" t="s">
        <v>58</v>
      </c>
      <c r="C3" s="98"/>
      <c r="D3" s="98"/>
      <c r="E3" s="65" t="s">
        <v>3</v>
      </c>
      <c r="F3" s="66" t="n">
        <v>200</v>
      </c>
      <c r="G3" s="67" t="s">
        <v>59</v>
      </c>
      <c r="H3" s="68" t="n">
        <v>8.22</v>
      </c>
      <c r="I3" s="68" t="str">
        <f aca="false">IF(H3="","",(IF($C$20&lt;25%,"N/A",IF(H3&lt;=($D$20+$B$20),H3,"Descartado"))))</f>
        <v>N/A</v>
      </c>
    </row>
    <row r="4" customFormat="false" ht="12.75" hidden="false" customHeight="false" outlineLevel="0" collapsed="false">
      <c r="A4" s="62"/>
      <c r="B4" s="98"/>
      <c r="C4" s="98"/>
      <c r="D4" s="98"/>
      <c r="E4" s="65"/>
      <c r="F4" s="65"/>
      <c r="G4" s="67" t="s">
        <v>60</v>
      </c>
      <c r="H4" s="68" t="n">
        <v>8.23</v>
      </c>
      <c r="I4" s="68" t="str">
        <f aca="false">IF(H4="","",(IF($C$20&lt;25%,"N/A",IF(H4&lt;=($D$20+$B$20),H4,"Descartado"))))</f>
        <v>N/A</v>
      </c>
    </row>
    <row r="5" customFormat="false" ht="12.75" hidden="false" customHeight="false" outlineLevel="0" collapsed="false">
      <c r="A5" s="62"/>
      <c r="B5" s="98"/>
      <c r="C5" s="98"/>
      <c r="D5" s="98"/>
      <c r="E5" s="65"/>
      <c r="F5" s="65"/>
      <c r="G5" s="67" t="s">
        <v>61</v>
      </c>
      <c r="H5" s="68" t="n">
        <v>8.28</v>
      </c>
      <c r="I5" s="68" t="str">
        <f aca="false">IF(H5="","",(IF($C$20&lt;25%,"N/A",IF(H5&lt;=($D$20+$B$20),H5,"Descartado"))))</f>
        <v>N/A</v>
      </c>
    </row>
    <row r="6" customFormat="false" ht="12.75" hidden="false" customHeight="false" outlineLevel="0" collapsed="false">
      <c r="A6" s="62"/>
      <c r="B6" s="98"/>
      <c r="C6" s="98"/>
      <c r="D6" s="98"/>
      <c r="E6" s="65"/>
      <c r="F6" s="65"/>
      <c r="G6" s="67" t="s">
        <v>62</v>
      </c>
      <c r="H6" s="68" t="n">
        <v>8.48</v>
      </c>
      <c r="I6" s="68" t="str">
        <f aca="false">IF(H6="","",(IF($C$20&lt;25%,"N/A",IF(H6&lt;=($D$20+$B$20),H6,"Descartado"))))</f>
        <v>N/A</v>
      </c>
    </row>
    <row r="7" customFormat="false" ht="12.75" hidden="false" customHeight="false" outlineLevel="0" collapsed="false">
      <c r="A7" s="62"/>
      <c r="B7" s="98"/>
      <c r="C7" s="98"/>
      <c r="D7" s="98"/>
      <c r="E7" s="65"/>
      <c r="F7" s="65"/>
      <c r="G7" s="67"/>
      <c r="H7" s="68"/>
      <c r="I7" s="68" t="str">
        <f aca="false">IF(H7="","",(IF($C$20&lt;25%,"N/A",IF(H7&lt;=($D$20+$B$20),H7,"Descartado"))))</f>
        <v/>
      </c>
    </row>
    <row r="8" customFormat="false" ht="12.75" hidden="false" customHeight="false" outlineLevel="0" collapsed="false">
      <c r="A8" s="62"/>
      <c r="B8" s="98"/>
      <c r="C8" s="98"/>
      <c r="D8" s="98"/>
      <c r="E8" s="65"/>
      <c r="F8" s="65"/>
      <c r="G8" s="67"/>
      <c r="H8" s="68"/>
      <c r="I8" s="68" t="str">
        <f aca="false">IF(H8="","",(IF($C$20&lt;25%,"N/A",IF(H8&lt;=($D$20+$B$20),H8,"Descartado"))))</f>
        <v/>
      </c>
    </row>
    <row r="9" customFormat="false" ht="12.75" hidden="false" customHeight="false" outlineLevel="0" collapsed="false">
      <c r="A9" s="62"/>
      <c r="B9" s="98"/>
      <c r="C9" s="98"/>
      <c r="D9" s="98"/>
      <c r="E9" s="65"/>
      <c r="F9" s="65"/>
      <c r="G9" s="67"/>
      <c r="H9" s="68"/>
      <c r="I9" s="68" t="str">
        <f aca="false">IF(H9="","",(IF($C$20&lt;25%,"N/A",IF(H9&lt;=($D$20+$B$20),H9,"Descartado"))))</f>
        <v/>
      </c>
    </row>
    <row r="10" customFormat="false" ht="12.75" hidden="false" customHeight="false" outlineLevel="0" collapsed="false">
      <c r="A10" s="62"/>
      <c r="B10" s="98"/>
      <c r="C10" s="98"/>
      <c r="D10" s="98"/>
      <c r="E10" s="65"/>
      <c r="F10" s="65"/>
      <c r="G10" s="67"/>
      <c r="H10" s="68"/>
      <c r="I10" s="68" t="str">
        <f aca="false">IF(H10="","",(IF($C$20&lt;25%,"N/A",IF(H10&lt;=($D$20+$B$20),H10,"Descartado"))))</f>
        <v/>
      </c>
    </row>
    <row r="11" customFormat="false" ht="12.75" hidden="false" customHeight="false" outlineLevel="0" collapsed="false">
      <c r="A11" s="62"/>
      <c r="B11" s="98"/>
      <c r="C11" s="98"/>
      <c r="D11" s="98"/>
      <c r="E11" s="65"/>
      <c r="F11" s="65"/>
      <c r="G11" s="67"/>
      <c r="H11" s="68"/>
      <c r="I11" s="68" t="str">
        <f aca="false">IF(H11="","",(IF($C$20&lt;25%,"N/A",IF(H11&lt;=($D$20+$B$20),H11,"Descartado"))))</f>
        <v/>
      </c>
    </row>
    <row r="12" customFormat="false" ht="12.75" hidden="false" customHeight="false" outlineLevel="0" collapsed="false">
      <c r="A12" s="62"/>
      <c r="B12" s="98"/>
      <c r="C12" s="98"/>
      <c r="D12" s="98"/>
      <c r="E12" s="65"/>
      <c r="F12" s="65"/>
      <c r="G12" s="67"/>
      <c r="H12" s="68"/>
      <c r="I12" s="68" t="str">
        <f aca="false">IF(H12="","",(IF($C$20&lt;25%,"N/A",IF(H12&lt;=($D$20+$B$20),H12,"Descartado"))))</f>
        <v/>
      </c>
    </row>
    <row r="13" customFormat="false" ht="12.75" hidden="false" customHeight="false" outlineLevel="0" collapsed="false">
      <c r="A13" s="62"/>
      <c r="B13" s="98"/>
      <c r="C13" s="98"/>
      <c r="D13" s="98"/>
      <c r="E13" s="65"/>
      <c r="F13" s="65"/>
      <c r="G13" s="67"/>
      <c r="H13" s="68"/>
      <c r="I13" s="68" t="str">
        <f aca="false">IF(H13="","",(IF($C$20&lt;25%,"N/A",IF(H13&lt;=($D$20+$B$20),H13,"Descartado"))))</f>
        <v/>
      </c>
    </row>
    <row r="14" customFormat="false" ht="12.75" hidden="false" customHeight="false" outlineLevel="0" collapsed="false">
      <c r="A14" s="62"/>
      <c r="B14" s="98"/>
      <c r="C14" s="98"/>
      <c r="D14" s="98"/>
      <c r="E14" s="65"/>
      <c r="F14" s="65"/>
      <c r="G14" s="67"/>
      <c r="H14" s="68"/>
      <c r="I14" s="68" t="str">
        <f aca="false">IF(H14="","",(IF($C$20&lt;25%,"N/A",IF(H14&lt;=($D$20+$B$20),H14,"Descartado"))))</f>
        <v/>
      </c>
    </row>
    <row r="15" customFormat="false" ht="12.75" hidden="false" customHeight="false" outlineLevel="0" collapsed="false">
      <c r="A15" s="62"/>
      <c r="B15" s="98"/>
      <c r="C15" s="98"/>
      <c r="D15" s="98"/>
      <c r="E15" s="65"/>
      <c r="F15" s="65"/>
      <c r="G15" s="67"/>
      <c r="H15" s="68"/>
      <c r="I15" s="68" t="str">
        <f aca="false">IF(H15="","",(IF($C$20&lt;25%,"N/A",IF(H15&lt;=($D$20+$B$20),H15,"Descartado"))))</f>
        <v/>
      </c>
    </row>
    <row r="16" customFormat="false" ht="12.75" hidden="false" customHeight="false" outlineLevel="0" collapsed="false">
      <c r="A16" s="62"/>
      <c r="B16" s="98"/>
      <c r="C16" s="98"/>
      <c r="D16" s="98"/>
      <c r="E16" s="65"/>
      <c r="F16" s="65"/>
      <c r="G16" s="67"/>
      <c r="H16" s="68"/>
      <c r="I16" s="68" t="str">
        <f aca="false">IF(H16="","",(IF($C$20&lt;25%,"N/A",IF(H16&lt;=($D$20+$B$20),H16,"Descartado"))))</f>
        <v/>
      </c>
    </row>
    <row r="17" customFormat="false" ht="12.75" hidden="false" customHeight="false" outlineLevel="0" collapsed="false">
      <c r="A17" s="62"/>
      <c r="B17" s="98"/>
      <c r="C17" s="98"/>
      <c r="D17" s="98"/>
      <c r="E17" s="65"/>
      <c r="F17" s="65"/>
      <c r="G17" s="67"/>
      <c r="H17" s="68"/>
      <c r="I17" s="68" t="str">
        <f aca="false">IF(H17="","",(IF($C$20&lt;25%,"N/A",IF(H17&lt;=($D$20+$B$20),H17,"Descartado"))))</f>
        <v/>
      </c>
    </row>
    <row r="18" customFormat="false" ht="12.75" hidden="false" customHeight="false" outlineLevel="0" collapsed="false">
      <c r="A18" s="69"/>
      <c r="B18" s="70"/>
      <c r="C18" s="70"/>
      <c r="D18" s="70"/>
      <c r="E18" s="71"/>
      <c r="F18" s="71"/>
      <c r="G18" s="72"/>
      <c r="H18" s="73"/>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0.121209185570511</v>
      </c>
      <c r="C20" s="81" t="n">
        <f aca="false">IF(H23&lt;2,"N/A",(B20/D20))</f>
        <v>0.0145991190087939</v>
      </c>
      <c r="D20" s="82" t="n">
        <f aca="false">AVERAGE(H3:H17)</f>
        <v>8.3025</v>
      </c>
      <c r="E20" s="83" t="str">
        <f aca="false">IF(H23&lt;2,"N/A",(IF(C20&lt;=25%,"N/A",AVERAGE(I3:I17))))</f>
        <v>N/A</v>
      </c>
      <c r="F20" s="82" t="n">
        <f aca="false">MEDIAN(H3:H17)</f>
        <v>8.255</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8.3025</v>
      </c>
      <c r="E22" s="90"/>
    </row>
    <row r="23" customFormat="false" ht="12.75" hidden="false" customHeight="false" outlineLevel="0" collapsed="false">
      <c r="B23" s="89" t="s">
        <v>20</v>
      </c>
      <c r="C23" s="89"/>
      <c r="D23" s="90" t="n">
        <f aca="false">ROUND(D22,2)*F3</f>
        <v>1660</v>
      </c>
      <c r="E23" s="90"/>
      <c r="G23" s="91" t="s">
        <v>21</v>
      </c>
      <c r="H23" s="92" t="n">
        <f aca="false">COUNT(H3:H17)</f>
        <v>4</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63</v>
      </c>
      <c r="B2" s="3" t="s">
        <v>2</v>
      </c>
      <c r="C2" s="3"/>
      <c r="D2" s="3"/>
      <c r="E2" s="49" t="s">
        <v>3</v>
      </c>
      <c r="F2" s="49" t="s">
        <v>4</v>
      </c>
      <c r="G2" s="49" t="s">
        <v>5</v>
      </c>
      <c r="H2" s="3" t="s">
        <v>6</v>
      </c>
      <c r="I2" s="4" t="s">
        <v>7</v>
      </c>
    </row>
    <row r="3" customFormat="false" ht="12.75" hidden="false" customHeight="true" outlineLevel="0" collapsed="false">
      <c r="A3" s="49"/>
      <c r="B3" s="5" t="s">
        <v>64</v>
      </c>
      <c r="C3" s="5"/>
      <c r="D3" s="5"/>
      <c r="E3" s="6" t="s">
        <v>3</v>
      </c>
      <c r="F3" s="50" t="n">
        <v>3000</v>
      </c>
      <c r="G3" s="51" t="s">
        <v>65</v>
      </c>
      <c r="H3" s="9" t="n">
        <v>1.46</v>
      </c>
      <c r="I3" s="9" t="str">
        <f aca="false">IF(H3="","",(IF($C$20&lt;25%,"N/A",IF(H3&lt;=($D$20+$B$20),H3,"Descartado"))))</f>
        <v>N/A</v>
      </c>
    </row>
    <row r="4" customFormat="false" ht="12.75" hidden="false" customHeight="false" outlineLevel="0" collapsed="false">
      <c r="A4" s="49"/>
      <c r="B4" s="5"/>
      <c r="C4" s="5"/>
      <c r="D4" s="5"/>
      <c r="E4" s="6"/>
      <c r="F4" s="6"/>
      <c r="G4" s="51" t="s">
        <v>66</v>
      </c>
      <c r="H4" s="9" t="n">
        <v>1.49</v>
      </c>
      <c r="I4" s="9" t="str">
        <f aca="false">IF(H4="","",(IF($C$20&lt;25%,"N/A",IF(H4&lt;=($D$20+$B$20),H4,"Descartado"))))</f>
        <v>N/A</v>
      </c>
    </row>
    <row r="5" customFormat="false" ht="12.75" hidden="false" customHeight="false" outlineLevel="0" collapsed="false">
      <c r="A5" s="49"/>
      <c r="B5" s="5"/>
      <c r="C5" s="5"/>
      <c r="D5" s="5"/>
      <c r="E5" s="6"/>
      <c r="F5" s="6"/>
      <c r="G5" s="51" t="s">
        <v>67</v>
      </c>
      <c r="H5" s="9" t="n">
        <v>1.5</v>
      </c>
      <c r="I5" s="9" t="str">
        <f aca="false">IF(H5="","",(IF($C$20&lt;25%,"N/A",IF(H5&lt;=($D$20+$B$20),H5,"Descartado"))))</f>
        <v>N/A</v>
      </c>
    </row>
    <row r="6" customFormat="false" ht="12.75" hidden="false" customHeight="false" outlineLevel="0" collapsed="false">
      <c r="A6" s="49"/>
      <c r="B6" s="5"/>
      <c r="C6" s="5"/>
      <c r="D6" s="5"/>
      <c r="E6" s="6"/>
      <c r="F6" s="6"/>
      <c r="G6" s="51" t="s">
        <v>68</v>
      </c>
      <c r="H6" s="9" t="n">
        <v>1.7</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0.109658560997307</v>
      </c>
      <c r="C20" s="24" t="n">
        <f aca="false">IF(H23&lt;2,"N/A",(B20/D20))</f>
        <v>0.0713226412990612</v>
      </c>
      <c r="D20" s="25" t="n">
        <f aca="false">AVERAGE(H3:H17)</f>
        <v>1.5375</v>
      </c>
      <c r="E20" s="26" t="str">
        <f aca="false">IF(H23&lt;2,"N/A",(IF(C20&lt;=25%,"N/A",AVERAGE(I3:I17))))</f>
        <v>N/A</v>
      </c>
      <c r="F20" s="25" t="n">
        <f aca="false">MEDIAN(H3:H17)</f>
        <v>1.495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1.5375</v>
      </c>
      <c r="E22" s="33"/>
    </row>
    <row r="23" customFormat="false" ht="12.75" hidden="false" customHeight="false" outlineLevel="0" collapsed="false">
      <c r="B23" s="32" t="s">
        <v>20</v>
      </c>
      <c r="C23" s="32"/>
      <c r="D23" s="33" t="n">
        <f aca="false">ROUND(D22,2)*F3</f>
        <v>4620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6" min="4"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69</v>
      </c>
      <c r="B2" s="3" t="s">
        <v>2</v>
      </c>
      <c r="C2" s="3"/>
      <c r="D2" s="3"/>
      <c r="E2" s="49" t="s">
        <v>3</v>
      </c>
      <c r="F2" s="49" t="s">
        <v>4</v>
      </c>
      <c r="G2" s="49" t="s">
        <v>5</v>
      </c>
      <c r="H2" s="3" t="s">
        <v>6</v>
      </c>
      <c r="I2" s="4" t="s">
        <v>7</v>
      </c>
    </row>
    <row r="3" customFormat="false" ht="12.75" hidden="false" customHeight="true" outlineLevel="0" collapsed="false">
      <c r="A3" s="49"/>
      <c r="B3" s="5" t="s">
        <v>70</v>
      </c>
      <c r="C3" s="5"/>
      <c r="D3" s="5"/>
      <c r="E3" s="6" t="s">
        <v>3</v>
      </c>
      <c r="F3" s="50" t="n">
        <v>1000</v>
      </c>
      <c r="G3" s="51" t="s">
        <v>59</v>
      </c>
      <c r="H3" s="9" t="n">
        <v>1.52</v>
      </c>
      <c r="I3" s="9" t="str">
        <f aca="false">IF(H3="","",(IF($C$20&lt;25%,"N/A",IF(H3&lt;=($D$20+$B$20),H3,"Descartado"))))</f>
        <v>N/A</v>
      </c>
    </row>
    <row r="4" customFormat="false" ht="12.75" hidden="false" customHeight="false" outlineLevel="0" collapsed="false">
      <c r="A4" s="49"/>
      <c r="B4" s="5"/>
      <c r="C4" s="5"/>
      <c r="D4" s="5"/>
      <c r="E4" s="6"/>
      <c r="F4" s="6"/>
      <c r="G4" s="51" t="s">
        <v>60</v>
      </c>
      <c r="H4" s="9" t="n">
        <v>1.53</v>
      </c>
      <c r="I4" s="9" t="str">
        <f aca="false">IF(H4="","",(IF($C$20&lt;25%,"N/A",IF(H4&lt;=($D$20+$B$20),H4,"Descartado"))))</f>
        <v>N/A</v>
      </c>
    </row>
    <row r="5" customFormat="false" ht="12.75" hidden="false" customHeight="false" outlineLevel="0" collapsed="false">
      <c r="A5" s="49"/>
      <c r="B5" s="5"/>
      <c r="C5" s="5"/>
      <c r="D5" s="5"/>
      <c r="E5" s="6"/>
      <c r="F5" s="6"/>
      <c r="G5" s="51" t="s">
        <v>61</v>
      </c>
      <c r="H5" s="9" t="n">
        <v>1.76</v>
      </c>
      <c r="I5" s="9" t="str">
        <f aca="false">IF(H5="","",(IF($C$20&lt;25%,"N/A",IF(H5&lt;=($D$20+$B$20),H5,"Descartado"))))</f>
        <v>N/A</v>
      </c>
    </row>
    <row r="6" customFormat="false" ht="12.75" hidden="false" customHeight="false" outlineLevel="0" collapsed="false">
      <c r="A6" s="49"/>
      <c r="B6" s="5"/>
      <c r="C6" s="5"/>
      <c r="D6" s="5"/>
      <c r="E6" s="6"/>
      <c r="F6" s="6"/>
      <c r="G6" s="51" t="s">
        <v>13</v>
      </c>
      <c r="H6" s="9" t="n">
        <v>1.77</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0.138684293751431</v>
      </c>
      <c r="C20" s="24" t="n">
        <f aca="false">IF(H23&lt;2,"N/A",(B20/D20))</f>
        <v>0.0843065615510222</v>
      </c>
      <c r="D20" s="25" t="n">
        <f aca="false">AVERAGE(H3:H17)</f>
        <v>1.645</v>
      </c>
      <c r="E20" s="26" t="str">
        <f aca="false">IF(H23&lt;2,"N/A",(IF(C20&lt;=25%,"N/A",AVERAGE(I3:I17))))</f>
        <v>N/A</v>
      </c>
      <c r="F20" s="25" t="n">
        <f aca="false">MEDIAN(H3:H17)</f>
        <v>1.645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1.645</v>
      </c>
      <c r="E22" s="33"/>
    </row>
    <row r="23" customFormat="false" ht="12.75" hidden="false" customHeight="false" outlineLevel="0" collapsed="false">
      <c r="B23" s="32" t="s">
        <v>20</v>
      </c>
      <c r="C23" s="32"/>
      <c r="D23" s="33" t="n">
        <f aca="false">ROUND(D22,2)*F3</f>
        <v>1650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71</v>
      </c>
      <c r="B2" s="3" t="s">
        <v>2</v>
      </c>
      <c r="C2" s="3"/>
      <c r="D2" s="3"/>
      <c r="E2" s="49" t="s">
        <v>3</v>
      </c>
      <c r="F2" s="49" t="s">
        <v>4</v>
      </c>
      <c r="G2" s="49" t="s">
        <v>5</v>
      </c>
      <c r="H2" s="3" t="s">
        <v>6</v>
      </c>
      <c r="I2" s="4" t="s">
        <v>7</v>
      </c>
    </row>
    <row r="3" customFormat="false" ht="12.75" hidden="false" customHeight="true" outlineLevel="0" collapsed="false">
      <c r="A3" s="49"/>
      <c r="B3" s="5" t="s">
        <v>72</v>
      </c>
      <c r="C3" s="5"/>
      <c r="D3" s="5"/>
      <c r="E3" s="6" t="s">
        <v>3</v>
      </c>
      <c r="F3" s="50" t="n">
        <v>1000</v>
      </c>
      <c r="G3" s="51" t="s">
        <v>59</v>
      </c>
      <c r="H3" s="9" t="n">
        <v>2.4</v>
      </c>
      <c r="I3" s="9" t="str">
        <f aca="false">IF(H3="","",(IF($C$20&lt;25%,"N/A",IF(H3&lt;=($D$20+$B$20),H3,"Descartado"))))</f>
        <v>N/A</v>
      </c>
    </row>
    <row r="4" customFormat="false" ht="12.75" hidden="false" customHeight="false" outlineLevel="0" collapsed="false">
      <c r="A4" s="49"/>
      <c r="B4" s="5"/>
      <c r="C4" s="5"/>
      <c r="D4" s="5"/>
      <c r="E4" s="6"/>
      <c r="F4" s="6"/>
      <c r="G4" s="51" t="s">
        <v>60</v>
      </c>
      <c r="H4" s="9" t="n">
        <v>2.65</v>
      </c>
      <c r="I4" s="9" t="str">
        <f aca="false">IF(H4="","",(IF($C$20&lt;25%,"N/A",IF(H4&lt;=($D$20+$B$20),H4,"Descartado"))))</f>
        <v>N/A</v>
      </c>
    </row>
    <row r="5" customFormat="false" ht="12.75" hidden="false" customHeight="false" outlineLevel="0" collapsed="false">
      <c r="A5" s="49"/>
      <c r="B5" s="5"/>
      <c r="C5" s="5"/>
      <c r="D5" s="5"/>
      <c r="E5" s="6"/>
      <c r="F5" s="6"/>
      <c r="G5" s="51" t="s">
        <v>61</v>
      </c>
      <c r="H5" s="9" t="n">
        <v>3.4</v>
      </c>
      <c r="I5" s="9" t="str">
        <f aca="false">IF(H5="","",(IF($C$20&lt;25%,"N/A",IF(H5&lt;=($D$20+$B$20),H5,"Descartado"))))</f>
        <v>N/A</v>
      </c>
    </row>
    <row r="6" customFormat="false" ht="12.75" hidden="false" customHeight="false" outlineLevel="0" collapsed="false">
      <c r="A6" s="49"/>
      <c r="B6" s="5"/>
      <c r="C6" s="5"/>
      <c r="D6" s="5"/>
      <c r="E6" s="6"/>
      <c r="F6" s="6"/>
      <c r="G6" s="51" t="s">
        <v>62</v>
      </c>
      <c r="H6" s="9" t="n">
        <v>3.82</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0.657438210024334</v>
      </c>
      <c r="C20" s="24" t="n">
        <f aca="false">IF(H23&lt;2,"N/A",(B20/D20))</f>
        <v>0.214323784849009</v>
      </c>
      <c r="D20" s="25" t="n">
        <f aca="false">AVERAGE(H3:H17)</f>
        <v>3.0675</v>
      </c>
      <c r="E20" s="26" t="str">
        <f aca="false">IF(H23&lt;2,"N/A",(IF(C20&lt;=25%,"N/A",AVERAGE(I3:I17))))</f>
        <v>N/A</v>
      </c>
      <c r="F20" s="25" t="n">
        <f aca="false">MEDIAN(H3:H17)</f>
        <v>3.025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3.0675</v>
      </c>
      <c r="E22" s="33"/>
    </row>
    <row r="23" customFormat="false" ht="12.75" hidden="false" customHeight="false" outlineLevel="0" collapsed="false">
      <c r="B23" s="32" t="s">
        <v>20</v>
      </c>
      <c r="C23" s="32"/>
      <c r="D23" s="33" t="n">
        <f aca="false">ROUND(D22,2)*F3</f>
        <v>3070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73</v>
      </c>
      <c r="B2" s="3" t="s">
        <v>2</v>
      </c>
      <c r="C2" s="3"/>
      <c r="D2" s="3"/>
      <c r="E2" s="49" t="s">
        <v>3</v>
      </c>
      <c r="F2" s="49" t="s">
        <v>4</v>
      </c>
      <c r="G2" s="49" t="s">
        <v>5</v>
      </c>
      <c r="H2" s="3" t="s">
        <v>6</v>
      </c>
      <c r="I2" s="4" t="s">
        <v>7</v>
      </c>
    </row>
    <row r="3" customFormat="false" ht="12.75" hidden="false" customHeight="true" outlineLevel="0" collapsed="false">
      <c r="A3" s="49"/>
      <c r="B3" s="5" t="s">
        <v>74</v>
      </c>
      <c r="C3" s="5"/>
      <c r="D3" s="5"/>
      <c r="E3" s="6" t="s">
        <v>35</v>
      </c>
      <c r="F3" s="50" t="n">
        <v>10</v>
      </c>
      <c r="G3" s="51" t="s">
        <v>59</v>
      </c>
      <c r="H3" s="9" t="n">
        <v>415.46</v>
      </c>
      <c r="I3" s="9" t="str">
        <f aca="false">IF(H3="","",(IF($C$20&lt;25%,"N/A",IF(H3&lt;=($D$20+$B$20),H3,"Descartado"))))</f>
        <v>N/A</v>
      </c>
    </row>
    <row r="4" customFormat="false" ht="12.75" hidden="false" customHeight="false" outlineLevel="0" collapsed="false">
      <c r="A4" s="49"/>
      <c r="B4" s="5"/>
      <c r="C4" s="5"/>
      <c r="D4" s="5"/>
      <c r="E4" s="6"/>
      <c r="F4" s="6"/>
      <c r="G4" s="51" t="s">
        <v>60</v>
      </c>
      <c r="H4" s="9" t="n">
        <v>613.59</v>
      </c>
      <c r="I4" s="9" t="str">
        <f aca="false">IF(H4="","",(IF($C$20&lt;25%,"N/A",IF(H4&lt;=($D$20+$B$20),H4,"Descartado"))))</f>
        <v>N/A</v>
      </c>
    </row>
    <row r="5" customFormat="false" ht="12.75" hidden="false" customHeight="false" outlineLevel="0" collapsed="false">
      <c r="A5" s="49"/>
      <c r="B5" s="5"/>
      <c r="C5" s="5"/>
      <c r="D5" s="5"/>
      <c r="E5" s="6"/>
      <c r="F5" s="6"/>
      <c r="G5" s="51" t="s">
        <v>61</v>
      </c>
      <c r="H5" s="9" t="n">
        <v>613.6</v>
      </c>
      <c r="I5" s="9" t="str">
        <f aca="false">IF(H5="","",(IF($C$20&lt;25%,"N/A",IF(H5&lt;=($D$20+$B$20),H5,"Descartado"))))</f>
        <v>N/A</v>
      </c>
    </row>
    <row r="6" customFormat="false" ht="12.75" hidden="false" customHeight="false" outlineLevel="0" collapsed="false">
      <c r="A6" s="49"/>
      <c r="B6" s="5"/>
      <c r="C6" s="5"/>
      <c r="D6" s="5"/>
      <c r="E6" s="6"/>
      <c r="F6" s="6"/>
      <c r="G6" s="51" t="s">
        <v>62</v>
      </c>
      <c r="H6" s="9" t="n">
        <v>692.43</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118.200836150455</v>
      </c>
      <c r="C20" s="24" t="n">
        <f aca="false">IF(H23&lt;2,"N/A",(B20/D20))</f>
        <v>0.202478435257815</v>
      </c>
      <c r="D20" s="25" t="n">
        <f aca="false">AVERAGE(H3:H17)</f>
        <v>583.77</v>
      </c>
      <c r="E20" s="26" t="str">
        <f aca="false">IF(H23&lt;2,"N/A",(IF(C20&lt;=25%,"N/A",AVERAGE(I3:I17))))</f>
        <v>N/A</v>
      </c>
      <c r="F20" s="25" t="n">
        <f aca="false">MEDIAN(H3:H17)</f>
        <v>613.595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583.77</v>
      </c>
      <c r="E22" s="33"/>
    </row>
    <row r="23" customFormat="false" ht="12.75" hidden="false" customHeight="false" outlineLevel="0" collapsed="false">
      <c r="B23" s="32" t="s">
        <v>20</v>
      </c>
      <c r="C23" s="32"/>
      <c r="D23" s="33" t="n">
        <f aca="false">ROUND(D22,2)*F3</f>
        <v>5837.7</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75</v>
      </c>
      <c r="B2" s="3" t="s">
        <v>2</v>
      </c>
      <c r="C2" s="3"/>
      <c r="D2" s="3"/>
      <c r="E2" s="49" t="s">
        <v>3</v>
      </c>
      <c r="F2" s="49" t="s">
        <v>4</v>
      </c>
      <c r="G2" s="49" t="s">
        <v>5</v>
      </c>
      <c r="H2" s="3" t="s">
        <v>6</v>
      </c>
      <c r="I2" s="4" t="s">
        <v>7</v>
      </c>
    </row>
    <row r="3" customFormat="false" ht="12.75" hidden="false" customHeight="true" outlineLevel="0" collapsed="false">
      <c r="A3" s="49"/>
      <c r="B3" s="5" t="s">
        <v>76</v>
      </c>
      <c r="C3" s="5"/>
      <c r="D3" s="5"/>
      <c r="E3" s="6" t="s">
        <v>77</v>
      </c>
      <c r="F3" s="50" t="n">
        <v>3000</v>
      </c>
      <c r="G3" s="51" t="s">
        <v>10</v>
      </c>
      <c r="H3" s="9" t="n">
        <v>0.39</v>
      </c>
      <c r="I3" s="9" t="str">
        <f aca="false">IF(H3="","",(IF($C$20&lt;25%,"N/A",IF(H3&lt;=($D$20+$B$20),H3,"Descartado"))))</f>
        <v>N/A</v>
      </c>
    </row>
    <row r="4" customFormat="false" ht="12.75" hidden="false" customHeight="false" outlineLevel="0" collapsed="false">
      <c r="A4" s="49"/>
      <c r="B4" s="5"/>
      <c r="C4" s="5"/>
      <c r="D4" s="5"/>
      <c r="E4" s="6"/>
      <c r="F4" s="6"/>
      <c r="G4" s="51" t="s">
        <v>60</v>
      </c>
      <c r="H4" s="9" t="n">
        <v>0.43</v>
      </c>
      <c r="I4" s="9" t="str">
        <f aca="false">IF(H4="","",(IF($C$20&lt;25%,"N/A",IF(H4&lt;=($D$20+$B$20),H4,"Descartado"))))</f>
        <v>N/A</v>
      </c>
    </row>
    <row r="5" customFormat="false" ht="12.75" hidden="false" customHeight="false" outlineLevel="0" collapsed="false">
      <c r="A5" s="49"/>
      <c r="B5" s="5"/>
      <c r="C5" s="5"/>
      <c r="D5" s="5"/>
      <c r="E5" s="6"/>
      <c r="F5" s="6"/>
      <c r="G5" s="51" t="s">
        <v>61</v>
      </c>
      <c r="H5" s="9" t="n">
        <v>0.47</v>
      </c>
      <c r="I5" s="9" t="str">
        <f aca="false">IF(H5="","",(IF($C$20&lt;25%,"N/A",IF(H5&lt;=($D$20+$B$20),H5,"Descartado"))))</f>
        <v>N/A</v>
      </c>
    </row>
    <row r="6" customFormat="false" ht="12.75" hidden="false" customHeight="false" outlineLevel="0" collapsed="false">
      <c r="A6" s="49"/>
      <c r="B6" s="5"/>
      <c r="C6" s="5"/>
      <c r="D6" s="5"/>
      <c r="E6" s="6"/>
      <c r="F6" s="6"/>
      <c r="G6" s="51" t="s">
        <v>62</v>
      </c>
      <c r="H6" s="9" t="n">
        <v>0.59</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0.0864098759787714</v>
      </c>
      <c r="C20" s="24" t="n">
        <f aca="false">IF(H23&lt;2,"N/A",(B20/D20))</f>
        <v>0.183850799954833</v>
      </c>
      <c r="D20" s="25" t="n">
        <f aca="false">AVERAGE(H3:H17)</f>
        <v>0.47</v>
      </c>
      <c r="E20" s="26" t="str">
        <f aca="false">IF(H23&lt;2,"N/A",(IF(C20&lt;=25%,"N/A",AVERAGE(I3:I17))))</f>
        <v>N/A</v>
      </c>
      <c r="F20" s="25" t="n">
        <f aca="false">MEDIAN(H3:H17)</f>
        <v>0.45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0.47</v>
      </c>
      <c r="E22" s="33"/>
    </row>
    <row r="23" customFormat="false" ht="12.75" hidden="false" customHeight="false" outlineLevel="0" collapsed="false">
      <c r="B23" s="32" t="s">
        <v>20</v>
      </c>
      <c r="C23" s="32"/>
      <c r="D23" s="33" t="n">
        <f aca="false">ROUND(D22,2)*F3</f>
        <v>1410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2" t="s">
        <v>78</v>
      </c>
      <c r="B2" s="63" t="s">
        <v>2</v>
      </c>
      <c r="C2" s="63"/>
      <c r="D2" s="63"/>
      <c r="E2" s="62" t="s">
        <v>3</v>
      </c>
      <c r="F2" s="62" t="s">
        <v>4</v>
      </c>
      <c r="G2" s="62" t="s">
        <v>5</v>
      </c>
      <c r="H2" s="63" t="s">
        <v>6</v>
      </c>
      <c r="I2" s="64" t="s">
        <v>7</v>
      </c>
    </row>
    <row r="3" customFormat="false" ht="12.75" hidden="false" customHeight="true" outlineLevel="0" collapsed="false">
      <c r="A3" s="62"/>
      <c r="B3" s="47" t="s">
        <v>79</v>
      </c>
      <c r="C3" s="47"/>
      <c r="D3" s="47"/>
      <c r="E3" s="65" t="s">
        <v>80</v>
      </c>
      <c r="F3" s="66" t="n">
        <v>100</v>
      </c>
      <c r="G3" s="67" t="s">
        <v>59</v>
      </c>
      <c r="H3" s="68" t="n">
        <v>29.596</v>
      </c>
      <c r="I3" s="68" t="str">
        <f aca="false">IF(H3="","",(IF($C$20&lt;25%,"N/A",IF(H3&lt;=($D$20+$B$20),H3,"Descartado"))))</f>
        <v>N/A</v>
      </c>
    </row>
    <row r="4" customFormat="false" ht="12.75" hidden="false" customHeight="false" outlineLevel="0" collapsed="false">
      <c r="A4" s="62"/>
      <c r="B4" s="47"/>
      <c r="C4" s="47"/>
      <c r="D4" s="47"/>
      <c r="E4" s="65"/>
      <c r="F4" s="65"/>
      <c r="G4" s="67" t="s">
        <v>11</v>
      </c>
      <c r="H4" s="68" t="n">
        <v>29.63</v>
      </c>
      <c r="I4" s="68" t="str">
        <f aca="false">IF(H4="","",(IF($C$20&lt;25%,"N/A",IF(H4&lt;=($D$20+$B$20),H4,"Descartado"))))</f>
        <v>N/A</v>
      </c>
    </row>
    <row r="5" customFormat="false" ht="12.75" hidden="false" customHeight="false" outlineLevel="0" collapsed="false">
      <c r="A5" s="62"/>
      <c r="B5" s="47"/>
      <c r="C5" s="47"/>
      <c r="D5" s="47"/>
      <c r="E5" s="65"/>
      <c r="F5" s="65"/>
      <c r="G5" s="67" t="s">
        <v>81</v>
      </c>
      <c r="H5" s="68" t="n">
        <v>29.43</v>
      </c>
      <c r="I5" s="68" t="str">
        <f aca="false">IF(H5="","",(IF($C$20&lt;25%,"N/A",IF(H5&lt;=($D$20+$B$20),H5,"Descartado"))))</f>
        <v>N/A</v>
      </c>
    </row>
    <row r="6" customFormat="false" ht="12.75" hidden="false" customHeight="false" outlineLevel="0" collapsed="false">
      <c r="A6" s="62"/>
      <c r="B6" s="47"/>
      <c r="C6" s="47"/>
      <c r="D6" s="47"/>
      <c r="E6" s="65"/>
      <c r="F6" s="65"/>
      <c r="G6" s="67" t="s">
        <v>82</v>
      </c>
      <c r="H6" s="68" t="n">
        <v>26.48</v>
      </c>
      <c r="I6" s="68" t="str">
        <f aca="false">IF(H6="","",(IF($C$20&lt;25%,"N/A",IF(H6&lt;=($D$20+$B$20),H6,"Descartado"))))</f>
        <v>N/A</v>
      </c>
    </row>
    <row r="7" customFormat="false" ht="12.75" hidden="false" customHeight="false" outlineLevel="0" collapsed="false">
      <c r="A7" s="62"/>
      <c r="B7" s="47"/>
      <c r="C7" s="47"/>
      <c r="D7" s="47"/>
      <c r="E7" s="65"/>
      <c r="F7" s="65"/>
      <c r="G7" s="67"/>
      <c r="H7" s="68"/>
      <c r="I7" s="68" t="str">
        <f aca="false">IF(H7="","",(IF($C$20&lt;25%,"N/A",IF(H7&lt;=($D$20+$B$20),H7,"Descartado"))))</f>
        <v/>
      </c>
    </row>
    <row r="8" customFormat="false" ht="12.75" hidden="false" customHeight="false" outlineLevel="0" collapsed="false">
      <c r="A8" s="62"/>
      <c r="B8" s="47"/>
      <c r="C8" s="47"/>
      <c r="D8" s="47"/>
      <c r="E8" s="65"/>
      <c r="F8" s="65"/>
      <c r="G8" s="67"/>
      <c r="H8" s="68"/>
      <c r="I8" s="68" t="str">
        <f aca="false">IF(H8="","",(IF($C$20&lt;25%,"N/A",IF(H8&lt;=($D$20+$B$20),H8,"Descartado"))))</f>
        <v/>
      </c>
    </row>
    <row r="9" customFormat="false" ht="12.75" hidden="false" customHeight="false" outlineLevel="0" collapsed="false">
      <c r="A9" s="62"/>
      <c r="B9" s="47"/>
      <c r="C9" s="47"/>
      <c r="D9" s="47"/>
      <c r="E9" s="65"/>
      <c r="F9" s="65"/>
      <c r="G9" s="67"/>
      <c r="H9" s="68"/>
      <c r="I9" s="68" t="str">
        <f aca="false">IF(H9="","",(IF($C$20&lt;25%,"N/A",IF(H9&lt;=($D$20+$B$20),H9,"Descartado"))))</f>
        <v/>
      </c>
    </row>
    <row r="10" customFormat="false" ht="12.75" hidden="false" customHeight="false" outlineLevel="0" collapsed="false">
      <c r="A10" s="62"/>
      <c r="B10" s="47"/>
      <c r="C10" s="47"/>
      <c r="D10" s="47"/>
      <c r="E10" s="65"/>
      <c r="F10" s="65"/>
      <c r="G10" s="67"/>
      <c r="H10" s="68"/>
      <c r="I10" s="68" t="str">
        <f aca="false">IF(H10="","",(IF($C$20&lt;25%,"N/A",IF(H10&lt;=($D$20+$B$20),H10,"Descartado"))))</f>
        <v/>
      </c>
    </row>
    <row r="11" customFormat="false" ht="12.75" hidden="false" customHeight="false" outlineLevel="0" collapsed="false">
      <c r="A11" s="62"/>
      <c r="B11" s="47"/>
      <c r="C11" s="47"/>
      <c r="D11" s="47"/>
      <c r="E11" s="65"/>
      <c r="F11" s="65"/>
      <c r="G11" s="67"/>
      <c r="H11" s="68"/>
      <c r="I11" s="68" t="str">
        <f aca="false">IF(H11="","",(IF($C$20&lt;25%,"N/A",IF(H11&lt;=($D$20+$B$20),H11,"Descartado"))))</f>
        <v/>
      </c>
    </row>
    <row r="12" customFormat="false" ht="12.75" hidden="false" customHeight="false" outlineLevel="0" collapsed="false">
      <c r="A12" s="62"/>
      <c r="B12" s="47"/>
      <c r="C12" s="47"/>
      <c r="D12" s="47"/>
      <c r="E12" s="65"/>
      <c r="F12" s="65"/>
      <c r="G12" s="67"/>
      <c r="H12" s="68"/>
      <c r="I12" s="68" t="str">
        <f aca="false">IF(H12="","",(IF($C$20&lt;25%,"N/A",IF(H12&lt;=($D$20+$B$20),H12,"Descartado"))))</f>
        <v/>
      </c>
    </row>
    <row r="13" customFormat="false" ht="12.75" hidden="false" customHeight="false" outlineLevel="0" collapsed="false">
      <c r="A13" s="62"/>
      <c r="B13" s="47"/>
      <c r="C13" s="47"/>
      <c r="D13" s="47"/>
      <c r="E13" s="65"/>
      <c r="F13" s="65"/>
      <c r="G13" s="67"/>
      <c r="H13" s="68"/>
      <c r="I13" s="68" t="str">
        <f aca="false">IF(H13="","",(IF($C$20&lt;25%,"N/A",IF(H13&lt;=($D$20+$B$20),H13,"Descartado"))))</f>
        <v/>
      </c>
    </row>
    <row r="14" customFormat="false" ht="12.75" hidden="false" customHeight="false" outlineLevel="0" collapsed="false">
      <c r="A14" s="62"/>
      <c r="B14" s="47"/>
      <c r="C14" s="47"/>
      <c r="D14" s="47"/>
      <c r="E14" s="65"/>
      <c r="F14" s="65"/>
      <c r="G14" s="67"/>
      <c r="H14" s="68"/>
      <c r="I14" s="68" t="str">
        <f aca="false">IF(H14="","",(IF($C$20&lt;25%,"N/A",IF(H14&lt;=($D$20+$B$20),H14,"Descartado"))))</f>
        <v/>
      </c>
    </row>
    <row r="15" customFormat="false" ht="12.75" hidden="false" customHeight="false" outlineLevel="0" collapsed="false">
      <c r="A15" s="62"/>
      <c r="B15" s="47"/>
      <c r="C15" s="47"/>
      <c r="D15" s="47"/>
      <c r="E15" s="65"/>
      <c r="F15" s="65"/>
      <c r="G15" s="67"/>
      <c r="H15" s="68"/>
      <c r="I15" s="68" t="str">
        <f aca="false">IF(H15="","",(IF($C$20&lt;25%,"N/A",IF(H15&lt;=($D$20+$B$20),H15,"Descartado"))))</f>
        <v/>
      </c>
    </row>
    <row r="16" customFormat="false" ht="12.75" hidden="false" customHeight="false" outlineLevel="0" collapsed="false">
      <c r="A16" s="62"/>
      <c r="B16" s="47"/>
      <c r="C16" s="47"/>
      <c r="D16" s="47"/>
      <c r="E16" s="65"/>
      <c r="F16" s="65"/>
      <c r="G16" s="67"/>
      <c r="H16" s="68"/>
      <c r="I16" s="68" t="str">
        <f aca="false">IF(H16="","",(IF($C$20&lt;25%,"N/A",IF(H16&lt;=($D$20+$B$20),H16,"Descartado"))))</f>
        <v/>
      </c>
    </row>
    <row r="17" customFormat="false" ht="12.75" hidden="false" customHeight="false" outlineLevel="0" collapsed="false">
      <c r="A17" s="62"/>
      <c r="B17" s="47"/>
      <c r="C17" s="47"/>
      <c r="D17" s="47"/>
      <c r="E17" s="65"/>
      <c r="F17" s="65"/>
      <c r="G17" s="67"/>
      <c r="H17" s="68"/>
      <c r="I17" s="68" t="str">
        <f aca="false">IF(H17="","",(IF($C$20&lt;25%,"N/A",IF(H17&lt;=($D$20+$B$20),H17,"Descartado"))))</f>
        <v/>
      </c>
    </row>
    <row r="18" customFormat="false" ht="12.75" hidden="false" customHeight="false" outlineLevel="0" collapsed="false">
      <c r="A18" s="69"/>
      <c r="B18" s="70"/>
      <c r="C18" s="70"/>
      <c r="D18" s="70"/>
      <c r="E18" s="71"/>
      <c r="F18" s="71"/>
      <c r="G18" s="72"/>
      <c r="H18" s="73"/>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1.53848323574443</v>
      </c>
      <c r="C20" s="81" t="n">
        <f aca="false">IF(H23&lt;2,"N/A",(B20/D20))</f>
        <v>0.0534492508249178</v>
      </c>
      <c r="D20" s="82" t="n">
        <f aca="false">AVERAGE(H3:H17)</f>
        <v>28.784</v>
      </c>
      <c r="E20" s="83" t="str">
        <f aca="false">IF(H23&lt;2,"N/A",(IF(C20&lt;=25%,"N/A",AVERAGE(I3:I17))))</f>
        <v>N/A</v>
      </c>
      <c r="F20" s="82" t="n">
        <f aca="false">MEDIAN(H3:H17)</f>
        <v>29.513</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28.784</v>
      </c>
      <c r="E22" s="90"/>
    </row>
    <row r="23" customFormat="false" ht="12.75" hidden="false" customHeight="false" outlineLevel="0" collapsed="false">
      <c r="B23" s="89" t="s">
        <v>20</v>
      </c>
      <c r="C23" s="89"/>
      <c r="D23" s="90" t="n">
        <f aca="false">ROUND(D22,2)*F3</f>
        <v>2878</v>
      </c>
      <c r="E23" s="90"/>
      <c r="G23" s="91" t="s">
        <v>21</v>
      </c>
      <c r="H23" s="92" t="n">
        <f aca="false">COUNT(H3:H17)</f>
        <v>4</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83</v>
      </c>
      <c r="B2" s="3" t="s">
        <v>2</v>
      </c>
      <c r="C2" s="3"/>
      <c r="D2" s="3"/>
      <c r="E2" s="49" t="s">
        <v>3</v>
      </c>
      <c r="F2" s="49" t="s">
        <v>4</v>
      </c>
      <c r="G2" s="49" t="s">
        <v>5</v>
      </c>
      <c r="H2" s="3" t="s">
        <v>6</v>
      </c>
      <c r="I2" s="4" t="s">
        <v>7</v>
      </c>
    </row>
    <row r="3" customFormat="false" ht="12.75" hidden="false" customHeight="true" outlineLevel="0" collapsed="false">
      <c r="A3" s="49"/>
      <c r="B3" s="5" t="s">
        <v>84</v>
      </c>
      <c r="C3" s="5"/>
      <c r="D3" s="5"/>
      <c r="E3" s="6" t="s">
        <v>9</v>
      </c>
      <c r="F3" s="50" t="n">
        <v>500</v>
      </c>
      <c r="G3" s="51" t="s">
        <v>59</v>
      </c>
      <c r="H3" s="9" t="n">
        <v>10.92</v>
      </c>
      <c r="I3" s="9" t="str">
        <f aca="false">IF(H3="","",(IF($C$20&lt;25%,"N/A",IF(H3&lt;=($D$20+$B$20),H3,"Descartado"))))</f>
        <v>N/A</v>
      </c>
    </row>
    <row r="4" customFormat="false" ht="12.75" hidden="false" customHeight="false" outlineLevel="0" collapsed="false">
      <c r="A4" s="49"/>
      <c r="B4" s="5"/>
      <c r="C4" s="5"/>
      <c r="D4" s="5"/>
      <c r="E4" s="6"/>
      <c r="F4" s="6"/>
      <c r="G4" s="51" t="s">
        <v>60</v>
      </c>
      <c r="H4" s="9" t="n">
        <v>10.95</v>
      </c>
      <c r="I4" s="9" t="str">
        <f aca="false">IF(H4="","",(IF($C$20&lt;25%,"N/A",IF(H4&lt;=($D$20+$B$20),H4,"Descartado"))))</f>
        <v>N/A</v>
      </c>
    </row>
    <row r="5" customFormat="false" ht="12.75" hidden="false" customHeight="false" outlineLevel="0" collapsed="false">
      <c r="A5" s="49"/>
      <c r="B5" s="5"/>
      <c r="C5" s="5"/>
      <c r="D5" s="5"/>
      <c r="E5" s="6"/>
      <c r="F5" s="6"/>
      <c r="G5" s="51" t="s">
        <v>61</v>
      </c>
      <c r="H5" s="9" t="n">
        <v>11.05</v>
      </c>
      <c r="I5" s="9" t="str">
        <f aca="false">IF(H5="","",(IF($C$20&lt;25%,"N/A",IF(H5&lt;=($D$20+$B$20),H5,"Descartado"))))</f>
        <v>N/A</v>
      </c>
    </row>
    <row r="6" customFormat="false" ht="12.75" hidden="false" customHeight="false" outlineLevel="0" collapsed="false">
      <c r="A6" s="49"/>
      <c r="B6" s="5"/>
      <c r="C6" s="5"/>
      <c r="D6" s="5"/>
      <c r="E6" s="6"/>
      <c r="F6" s="6"/>
      <c r="G6" s="51" t="s">
        <v>62</v>
      </c>
      <c r="H6" s="9" t="n">
        <v>11.28</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0.163095064303001</v>
      </c>
      <c r="C20" s="24" t="n">
        <f aca="false">IF(H23&lt;2,"N/A",(B20/D20))</f>
        <v>0.0147597343260634</v>
      </c>
      <c r="D20" s="25" t="n">
        <f aca="false">AVERAGE(H3:H17)</f>
        <v>11.05</v>
      </c>
      <c r="E20" s="26" t="str">
        <f aca="false">IF(H23&lt;2,"N/A",(IF(C20&lt;=25%,"N/A",AVERAGE(I3:I17))))</f>
        <v>N/A</v>
      </c>
      <c r="F20" s="25" t="n">
        <f aca="false">MEDIAN(H3:H17)</f>
        <v>11</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11.05</v>
      </c>
      <c r="E22" s="33"/>
    </row>
    <row r="23" customFormat="false" ht="12.75" hidden="false" customHeight="false" outlineLevel="0" collapsed="false">
      <c r="B23" s="32" t="s">
        <v>20</v>
      </c>
      <c r="C23" s="32"/>
      <c r="D23" s="33" t="n">
        <f aca="false">ROUND(D22,2)*F3</f>
        <v>5525</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85</v>
      </c>
      <c r="B2" s="3" t="s">
        <v>2</v>
      </c>
      <c r="C2" s="3"/>
      <c r="D2" s="3"/>
      <c r="E2" s="49" t="s">
        <v>3</v>
      </c>
      <c r="F2" s="49" t="s">
        <v>4</v>
      </c>
      <c r="G2" s="49" t="s">
        <v>5</v>
      </c>
      <c r="H2" s="3" t="s">
        <v>6</v>
      </c>
      <c r="I2" s="4" t="s">
        <v>7</v>
      </c>
    </row>
    <row r="3" customFormat="false" ht="12.75" hidden="false" customHeight="true" outlineLevel="0" collapsed="false">
      <c r="A3" s="49"/>
      <c r="B3" s="5" t="s">
        <v>86</v>
      </c>
      <c r="C3" s="5"/>
      <c r="D3" s="5"/>
      <c r="E3" s="6" t="s">
        <v>9</v>
      </c>
      <c r="F3" s="50" t="n">
        <v>400</v>
      </c>
      <c r="G3" s="51" t="s">
        <v>59</v>
      </c>
      <c r="H3" s="9" t="n">
        <v>10.75</v>
      </c>
      <c r="I3" s="9" t="str">
        <f aca="false">IF(H3="","",(IF($C$20&lt;25%,"N/A",IF(H3&lt;=($D$20+$B$20),H3,"Descartado"))))</f>
        <v>N/A</v>
      </c>
    </row>
    <row r="4" customFormat="false" ht="12.75" hidden="false" customHeight="false" outlineLevel="0" collapsed="false">
      <c r="A4" s="49"/>
      <c r="B4" s="5"/>
      <c r="C4" s="5"/>
      <c r="D4" s="5"/>
      <c r="E4" s="6"/>
      <c r="F4" s="6"/>
      <c r="G4" s="51" t="s">
        <v>60</v>
      </c>
      <c r="H4" s="9" t="n">
        <v>10.76</v>
      </c>
      <c r="I4" s="9" t="str">
        <f aca="false">IF(H4="","",(IF($C$20&lt;25%,"N/A",IF(H4&lt;=($D$20+$B$20),H4,"Descartado"))))</f>
        <v>N/A</v>
      </c>
    </row>
    <row r="5" customFormat="false" ht="12.75" hidden="false" customHeight="false" outlineLevel="0" collapsed="false">
      <c r="A5" s="49"/>
      <c r="B5" s="5"/>
      <c r="C5" s="5"/>
      <c r="D5" s="5"/>
      <c r="E5" s="6"/>
      <c r="F5" s="6"/>
      <c r="G5" s="51" t="s">
        <v>61</v>
      </c>
      <c r="H5" s="9" t="n">
        <v>10.81</v>
      </c>
      <c r="I5" s="9" t="str">
        <f aca="false">IF(H5="","",(IF($C$20&lt;25%,"N/A",IF(H5&lt;=($D$20+$B$20),H5,"Descartado"))))</f>
        <v>N/A</v>
      </c>
    </row>
    <row r="6" customFormat="false" ht="12.75" hidden="false" customHeight="false" outlineLevel="0" collapsed="false">
      <c r="A6" s="49"/>
      <c r="B6" s="5"/>
      <c r="C6" s="5"/>
      <c r="D6" s="5"/>
      <c r="E6" s="6"/>
      <c r="F6" s="6"/>
      <c r="G6" s="51" t="s">
        <v>62</v>
      </c>
      <c r="H6" s="9" t="n">
        <v>11.28</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0.254689353265241</v>
      </c>
      <c r="C20" s="24" t="n">
        <f aca="false">IF(H23&lt;2,"N/A",(B20/D20))</f>
        <v>0.0233659957124074</v>
      </c>
      <c r="D20" s="25" t="n">
        <f aca="false">AVERAGE(H3:H17)</f>
        <v>10.9</v>
      </c>
      <c r="E20" s="26" t="str">
        <f aca="false">IF(H23&lt;2,"N/A",(IF(C20&lt;=25%,"N/A",AVERAGE(I3:I17))))</f>
        <v>N/A</v>
      </c>
      <c r="F20" s="25" t="n">
        <f aca="false">MEDIAN(H3:H17)</f>
        <v>10.785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10.9</v>
      </c>
      <c r="E22" s="33"/>
    </row>
    <row r="23" customFormat="false" ht="12.75" hidden="false" customHeight="false" outlineLevel="0" collapsed="false">
      <c r="B23" s="32" t="s">
        <v>20</v>
      </c>
      <c r="C23" s="32"/>
      <c r="D23" s="33" t="n">
        <f aca="false">ROUND(D22,2)*F3</f>
        <v>4360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41" t="s">
        <v>0</v>
      </c>
      <c r="B1" s="41"/>
      <c r="C1" s="41"/>
      <c r="D1" s="41"/>
      <c r="E1" s="41"/>
      <c r="F1" s="41"/>
      <c r="G1" s="41"/>
      <c r="H1" s="41"/>
      <c r="I1" s="41"/>
    </row>
    <row r="2" customFormat="false" ht="12.75" hidden="false" customHeight="true" outlineLevel="0" collapsed="false">
      <c r="A2" s="4" t="s">
        <v>29</v>
      </c>
      <c r="B2" s="4" t="s">
        <v>2</v>
      </c>
      <c r="C2" s="4"/>
      <c r="D2" s="4"/>
      <c r="E2" s="4" t="s">
        <v>3</v>
      </c>
      <c r="F2" s="4" t="s">
        <v>4</v>
      </c>
      <c r="G2" s="4" t="s">
        <v>5</v>
      </c>
      <c r="H2" s="4" t="s">
        <v>6</v>
      </c>
      <c r="I2" s="4" t="s">
        <v>7</v>
      </c>
    </row>
    <row r="3" customFormat="false" ht="12.75" hidden="false" customHeight="true" outlineLevel="0" collapsed="false">
      <c r="A3" s="4"/>
      <c r="B3" s="5" t="s">
        <v>30</v>
      </c>
      <c r="C3" s="5"/>
      <c r="D3" s="5"/>
      <c r="E3" s="6" t="s">
        <v>9</v>
      </c>
      <c r="F3" s="6" t="n">
        <v>300</v>
      </c>
      <c r="G3" s="42" t="s">
        <v>10</v>
      </c>
      <c r="H3" s="8" t="n">
        <f aca="false">19.31*1.0652792</f>
        <v>20.570541352</v>
      </c>
      <c r="I3" s="9" t="str">
        <f aca="false">IF(H3="","",(IF($C$20&lt;25%,"N/A",IF(H3&lt;=($D$20+$B$20),H3,"Descartado"))))</f>
        <v>N/A</v>
      </c>
    </row>
    <row r="4" customFormat="false" ht="19.5" hidden="false" customHeight="true" outlineLevel="0" collapsed="false">
      <c r="A4" s="4"/>
      <c r="B4" s="5"/>
      <c r="C4" s="5"/>
      <c r="D4" s="5"/>
      <c r="E4" s="6"/>
      <c r="F4" s="6"/>
      <c r="G4" s="42" t="s">
        <v>11</v>
      </c>
      <c r="H4" s="8" t="n">
        <f aca="false">19.32*1.0652792</f>
        <v>20.581194144</v>
      </c>
      <c r="I4" s="9" t="str">
        <f aca="false">IF(H4="","",(IF($C$20&lt;25%,"N/A",IF(H4&lt;=($D$20+$B$20),H4,"Descartado"))))</f>
        <v>N/A</v>
      </c>
    </row>
    <row r="5" customFormat="false" ht="15.75" hidden="false" customHeight="true" outlineLevel="0" collapsed="false">
      <c r="A5" s="4"/>
      <c r="B5" s="5"/>
      <c r="C5" s="5"/>
      <c r="D5" s="5"/>
      <c r="E5" s="6"/>
      <c r="F5" s="6"/>
      <c r="G5" s="42" t="s">
        <v>12</v>
      </c>
      <c r="H5" s="8" t="n">
        <f aca="false">19.45*1.0652792</f>
        <v>20.71968044</v>
      </c>
      <c r="I5" s="9" t="str">
        <f aca="false">IF(H5="","",(IF($C$20&lt;25%,"N/A",IF(H5&lt;=($D$20+$B$20),H5,"Descartado"))))</f>
        <v>N/A</v>
      </c>
    </row>
    <row r="6" customFormat="false" ht="17.25" hidden="false" customHeight="true" outlineLevel="0" collapsed="false">
      <c r="A6" s="4"/>
      <c r="B6" s="5"/>
      <c r="C6" s="5"/>
      <c r="D6" s="5"/>
      <c r="E6" s="6"/>
      <c r="F6" s="6"/>
      <c r="G6" s="42" t="s">
        <v>13</v>
      </c>
      <c r="H6" s="8" t="n">
        <f aca="false">19.51*1.0652792</f>
        <v>20.783597192</v>
      </c>
      <c r="I6" s="9" t="str">
        <f aca="false">IF(H6="","",(IF($C$20&lt;25%,"N/A",IF(H6&lt;=($D$20+$B$20),H6,"Descartado"))))</f>
        <v>N/A</v>
      </c>
    </row>
    <row r="7" customFormat="false" ht="13.5" hidden="false" customHeight="true" outlineLevel="0" collapsed="false">
      <c r="A7" s="4"/>
      <c r="B7" s="5"/>
      <c r="C7" s="5"/>
      <c r="D7" s="5"/>
      <c r="E7" s="6"/>
      <c r="F7" s="6"/>
      <c r="G7" s="7"/>
      <c r="H7" s="10"/>
      <c r="I7" s="9" t="str">
        <f aca="false">IF(H7="","",(IF($C$20&lt;25%,"N/A",IF(H7&lt;=($D$20+$B$20),H7,"Descartado"))))</f>
        <v/>
      </c>
    </row>
    <row r="8" customFormat="false" ht="12.75" hidden="false" customHeight="false" outlineLevel="0" collapsed="false">
      <c r="A8" s="4"/>
      <c r="B8" s="5"/>
      <c r="C8" s="5"/>
      <c r="D8" s="5"/>
      <c r="E8" s="6"/>
      <c r="F8" s="6"/>
      <c r="G8" s="7"/>
      <c r="H8" s="10"/>
      <c r="I8" s="9" t="str">
        <f aca="false">IF(H8="","",(IF($C$20&lt;25%,"N/A",IF(H8&lt;=($D$20+$B$20),H8,"Descartado"))))</f>
        <v/>
      </c>
    </row>
    <row r="9" customFormat="false" ht="12.75" hidden="false" customHeight="false" outlineLevel="0" collapsed="false">
      <c r="A9" s="4"/>
      <c r="B9" s="5"/>
      <c r="C9" s="5"/>
      <c r="D9" s="5"/>
      <c r="E9" s="6"/>
      <c r="F9" s="6"/>
      <c r="G9" s="7"/>
      <c r="H9" s="10"/>
      <c r="I9" s="9" t="str">
        <f aca="false">IF(H9="","",(IF($C$20&lt;25%,"N/A",IF(H9&lt;=($D$20+$B$20),H9,"Descartado"))))</f>
        <v/>
      </c>
    </row>
    <row r="10" customFormat="false" ht="12.75" hidden="false" customHeight="false" outlineLevel="0" collapsed="false">
      <c r="A10" s="4"/>
      <c r="B10" s="5"/>
      <c r="C10" s="5"/>
      <c r="D10" s="5"/>
      <c r="E10" s="6"/>
      <c r="F10" s="6"/>
      <c r="G10" s="7"/>
      <c r="H10" s="10"/>
      <c r="I10" s="9" t="str">
        <f aca="false">IF(H10="","",(IF($C$20&lt;25%,"N/A",IF(H10&lt;=($D$20+$B$20),H10,"Descartado"))))</f>
        <v/>
      </c>
    </row>
    <row r="11" customFormat="false" ht="12.75" hidden="false" customHeight="false" outlineLevel="0" collapsed="false">
      <c r="A11" s="4"/>
      <c r="B11" s="5"/>
      <c r="C11" s="5"/>
      <c r="D11" s="5"/>
      <c r="E11" s="6"/>
      <c r="F11" s="6"/>
      <c r="G11" s="11"/>
      <c r="H11" s="11"/>
      <c r="I11" s="9" t="str">
        <f aca="false">IF(H11="","",(IF($C$20&lt;25%,"N/A",IF(H11&lt;=($D$20+$B$20),H11,"Descartado"))))</f>
        <v/>
      </c>
    </row>
    <row r="12" customFormat="false" ht="12.75" hidden="false" customHeight="false" outlineLevel="0" collapsed="false">
      <c r="A12" s="4"/>
      <c r="B12" s="5"/>
      <c r="C12" s="5"/>
      <c r="D12" s="5"/>
      <c r="E12" s="6"/>
      <c r="F12" s="6"/>
      <c r="G12" s="11"/>
      <c r="H12" s="11"/>
      <c r="I12" s="9" t="str">
        <f aca="false">IF(H12="","",(IF($C$20&lt;25%,"N/A",IF(H12&lt;=($D$20+$B$20),H12,"Descartado"))))</f>
        <v/>
      </c>
    </row>
    <row r="13" customFormat="false" ht="12.75" hidden="false" customHeight="false" outlineLevel="0" collapsed="false">
      <c r="A13" s="4"/>
      <c r="B13" s="5"/>
      <c r="C13" s="5"/>
      <c r="D13" s="5"/>
      <c r="E13" s="6"/>
      <c r="F13" s="6"/>
      <c r="G13" s="11"/>
      <c r="H13" s="11"/>
      <c r="I13" s="9" t="str">
        <f aca="false">IF(H13="","",(IF($C$20&lt;25%,"N/A",IF(H13&lt;=($D$20+$B$20),H13,"Descartado"))))</f>
        <v/>
      </c>
    </row>
    <row r="14" customFormat="false" ht="12.75" hidden="false" customHeight="false" outlineLevel="0" collapsed="false">
      <c r="A14" s="4"/>
      <c r="B14" s="5"/>
      <c r="C14" s="5"/>
      <c r="D14" s="5"/>
      <c r="E14" s="6"/>
      <c r="F14" s="6"/>
      <c r="G14" s="11"/>
      <c r="H14" s="11"/>
      <c r="I14" s="9" t="str">
        <f aca="false">IF(H14="","",(IF($C$20&lt;25%,"N/A",IF(H14&lt;=($D$20+$B$20),H14,"Descartado"))))</f>
        <v/>
      </c>
    </row>
    <row r="15" customFormat="false" ht="12.75" hidden="false" customHeight="false" outlineLevel="0" collapsed="false">
      <c r="A15" s="4"/>
      <c r="B15" s="5"/>
      <c r="C15" s="5"/>
      <c r="D15" s="5"/>
      <c r="E15" s="6"/>
      <c r="F15" s="6"/>
      <c r="G15" s="11"/>
      <c r="H15" s="11"/>
      <c r="I15" s="9" t="str">
        <f aca="false">IF(H15="","",(IF($C$20&lt;25%,"N/A",IF(H15&lt;=($D$20+$B$20),H15,"Descartado"))))</f>
        <v/>
      </c>
    </row>
    <row r="16" customFormat="false" ht="12.75" hidden="false" customHeight="false" outlineLevel="0" collapsed="false">
      <c r="A16" s="4"/>
      <c r="B16" s="5"/>
      <c r="C16" s="5"/>
      <c r="D16" s="5"/>
      <c r="E16" s="6"/>
      <c r="F16" s="6"/>
      <c r="G16" s="11"/>
      <c r="H16" s="11"/>
      <c r="I16" s="9" t="str">
        <f aca="false">IF(H16="","",(IF($C$20&lt;25%,"N/A",IF(H16&lt;=($D$20+$B$20),H16,"Descartado"))))</f>
        <v/>
      </c>
    </row>
    <row r="17" customFormat="false" ht="12.75" hidden="false" customHeight="false" outlineLevel="0" collapsed="false">
      <c r="A17" s="4"/>
      <c r="B17" s="5"/>
      <c r="C17" s="5"/>
      <c r="D17" s="5"/>
      <c r="E17" s="6"/>
      <c r="F17" s="6"/>
      <c r="G17" s="11"/>
      <c r="H17" s="11"/>
      <c r="I17" s="9" t="str">
        <f aca="false">IF(H17="","",(IF($C$20&lt;25%,"N/A",IF(H17&lt;=($D$20+$B$20),H17,"Descartado"))))</f>
        <v/>
      </c>
    </row>
    <row r="18" customFormat="false" ht="12.75" hidden="false" customHeight="false" outlineLevel="0" collapsed="false">
      <c r="A18" s="12"/>
      <c r="B18" s="13"/>
      <c r="C18" s="13"/>
      <c r="D18" s="13"/>
      <c r="E18" s="14"/>
      <c r="F18" s="14"/>
      <c r="G18" s="15"/>
      <c r="H18" s="16"/>
      <c r="I18" s="16"/>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0.104872756118503</v>
      </c>
      <c r="C20" s="24" t="n">
        <f aca="false">IF(H23&lt;2,"N/A",(B20/D20))</f>
        <v>0.00507520365188723</v>
      </c>
      <c r="D20" s="25" t="n">
        <f aca="false">AVERAGE(H3:H17)</f>
        <v>20.663753282</v>
      </c>
      <c r="E20" s="26" t="str">
        <f aca="false">IF(H23&lt;2,"N/A",(IF(C20&lt;=25%,"N/A",AVERAGE(I3:I17))))</f>
        <v>N/A</v>
      </c>
      <c r="F20" s="25" t="n">
        <f aca="false">MEDIAN(H3:H17)</f>
        <v>20.650437292</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20.663753282</v>
      </c>
      <c r="E22" s="33"/>
    </row>
    <row r="23" customFormat="false" ht="12.75" hidden="false" customHeight="false" outlineLevel="0" collapsed="false">
      <c r="B23" s="32" t="s">
        <v>20</v>
      </c>
      <c r="C23" s="32"/>
      <c r="D23" s="33" t="n">
        <f aca="false">ROUND(D22,2)*F3</f>
        <v>6198</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87</v>
      </c>
      <c r="B2" s="3" t="s">
        <v>2</v>
      </c>
      <c r="C2" s="3"/>
      <c r="D2" s="3"/>
      <c r="E2" s="49" t="s">
        <v>3</v>
      </c>
      <c r="F2" s="49" t="s">
        <v>4</v>
      </c>
      <c r="G2" s="49" t="s">
        <v>5</v>
      </c>
      <c r="H2" s="3" t="s">
        <v>6</v>
      </c>
      <c r="I2" s="4" t="s">
        <v>7</v>
      </c>
    </row>
    <row r="3" customFormat="false" ht="12.75" hidden="false" customHeight="true" outlineLevel="0" collapsed="false">
      <c r="A3" s="49"/>
      <c r="B3" s="5" t="s">
        <v>88</v>
      </c>
      <c r="C3" s="5"/>
      <c r="D3" s="5"/>
      <c r="E3" s="6" t="s">
        <v>9</v>
      </c>
      <c r="F3" s="50" t="n">
        <v>100</v>
      </c>
      <c r="G3" s="51" t="s">
        <v>59</v>
      </c>
      <c r="H3" s="9" t="n">
        <v>18.5</v>
      </c>
      <c r="I3" s="9" t="str">
        <f aca="false">IF(H3="","",(IF($C$20&lt;25%,"N/A",IF(H3&lt;=($D$20+$B$20),H3,"Descartado"))))</f>
        <v>N/A</v>
      </c>
    </row>
    <row r="4" customFormat="false" ht="12.75" hidden="false" customHeight="false" outlineLevel="0" collapsed="false">
      <c r="A4" s="49"/>
      <c r="B4" s="5"/>
      <c r="C4" s="5"/>
      <c r="D4" s="5"/>
      <c r="E4" s="6"/>
      <c r="F4" s="6"/>
      <c r="G4" s="51" t="s">
        <v>60</v>
      </c>
      <c r="H4" s="9" t="n">
        <v>18.51</v>
      </c>
      <c r="I4" s="9" t="str">
        <f aca="false">IF(H4="","",(IF($C$20&lt;25%,"N/A",IF(H4&lt;=($D$20+$B$20),H4,"Descartado"))))</f>
        <v>N/A</v>
      </c>
    </row>
    <row r="5" customFormat="false" ht="12.75" hidden="false" customHeight="false" outlineLevel="0" collapsed="false">
      <c r="A5" s="49"/>
      <c r="B5" s="5"/>
      <c r="C5" s="5"/>
      <c r="D5" s="5"/>
      <c r="E5" s="6"/>
      <c r="F5" s="6"/>
      <c r="G5" s="51" t="s">
        <v>61</v>
      </c>
      <c r="H5" s="9" t="n">
        <v>18.64</v>
      </c>
      <c r="I5" s="9" t="str">
        <f aca="false">IF(H5="","",(IF($C$20&lt;25%,"N/A",IF(H5&lt;=($D$20+$B$20),H5,"Descartado"))))</f>
        <v>N/A</v>
      </c>
    </row>
    <row r="6" customFormat="false" ht="12.75" hidden="false" customHeight="false" outlineLevel="0" collapsed="false">
      <c r="A6" s="49"/>
      <c r="B6" s="5"/>
      <c r="C6" s="5"/>
      <c r="D6" s="5"/>
      <c r="E6" s="6"/>
      <c r="F6" s="6"/>
      <c r="G6" s="51" t="s">
        <v>62</v>
      </c>
      <c r="H6" s="9" t="n">
        <v>18.66</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0.0842120339777316</v>
      </c>
      <c r="C20" s="24" t="n">
        <f aca="false">IF(H23&lt;2,"N/A",(B20/D20))</f>
        <v>0.00453301219096927</v>
      </c>
      <c r="D20" s="25" t="n">
        <f aca="false">AVERAGE(H3:H17)</f>
        <v>18.5775</v>
      </c>
      <c r="E20" s="26" t="str">
        <f aca="false">IF(H23&lt;2,"N/A",(IF(C20&lt;=25%,"N/A",AVERAGE(I3:I17))))</f>
        <v>N/A</v>
      </c>
      <c r="F20" s="25" t="n">
        <f aca="false">MEDIAN(H3:H17)</f>
        <v>18.575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18.5775</v>
      </c>
      <c r="E22" s="33"/>
    </row>
    <row r="23" customFormat="false" ht="12.75" hidden="false" customHeight="false" outlineLevel="0" collapsed="false">
      <c r="B23" s="32" t="s">
        <v>20</v>
      </c>
      <c r="C23" s="32"/>
      <c r="D23" s="33" t="n">
        <f aca="false">ROUND(D22,2)*F3</f>
        <v>1858</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89</v>
      </c>
      <c r="B2" s="3" t="s">
        <v>2</v>
      </c>
      <c r="C2" s="3"/>
      <c r="D2" s="3"/>
      <c r="E2" s="49" t="s">
        <v>3</v>
      </c>
      <c r="F2" s="49" t="s">
        <v>4</v>
      </c>
      <c r="G2" s="49" t="s">
        <v>5</v>
      </c>
      <c r="H2" s="3" t="s">
        <v>6</v>
      </c>
      <c r="I2" s="4" t="s">
        <v>7</v>
      </c>
    </row>
    <row r="3" customFormat="false" ht="12.75" hidden="false" customHeight="true" outlineLevel="0" collapsed="false">
      <c r="A3" s="49"/>
      <c r="B3" s="5" t="s">
        <v>90</v>
      </c>
      <c r="C3" s="5"/>
      <c r="D3" s="5"/>
      <c r="E3" s="6" t="s">
        <v>3</v>
      </c>
      <c r="F3" s="50" t="n">
        <v>960</v>
      </c>
      <c r="G3" s="51" t="s">
        <v>59</v>
      </c>
      <c r="H3" s="9" t="n">
        <v>0.13</v>
      </c>
      <c r="I3" s="9" t="n">
        <f aca="false">IF(H3="","",(IF($C$20&lt;25%,"N/A",IF(H3&lt;=($D$20+$B$20),H3,"Descartado"))))</f>
        <v>0.13</v>
      </c>
    </row>
    <row r="4" customFormat="false" ht="12.75" hidden="false" customHeight="false" outlineLevel="0" collapsed="false">
      <c r="A4" s="49"/>
      <c r="B4" s="5"/>
      <c r="C4" s="5"/>
      <c r="D4" s="5"/>
      <c r="E4" s="6"/>
      <c r="F4" s="6"/>
      <c r="G4" s="51" t="s">
        <v>60</v>
      </c>
      <c r="H4" s="9" t="n">
        <v>0.14</v>
      </c>
      <c r="I4" s="9" t="n">
        <f aca="false">IF(H4="","",(IF($C$20&lt;25%,"N/A",IF(H4&lt;=($D$20+$B$20),H4,"Descartado"))))</f>
        <v>0.14</v>
      </c>
    </row>
    <row r="5" customFormat="false" ht="12.75" hidden="false" customHeight="false" outlineLevel="0" collapsed="false">
      <c r="A5" s="49"/>
      <c r="B5" s="5"/>
      <c r="C5" s="5"/>
      <c r="D5" s="5"/>
      <c r="E5" s="6"/>
      <c r="F5" s="6"/>
      <c r="G5" s="51" t="s">
        <v>61</v>
      </c>
      <c r="H5" s="9" t="n">
        <v>0.25</v>
      </c>
      <c r="I5" s="9" t="n">
        <f aca="false">IF(H5="","",(IF($C$20&lt;25%,"N/A",IF(H5&lt;=($D$20+$B$20),H5,"Descartado"))))</f>
        <v>0.25</v>
      </c>
    </row>
    <row r="6" customFormat="false" ht="12.75" hidden="false" customHeight="false" outlineLevel="0" collapsed="false">
      <c r="A6" s="49"/>
      <c r="B6" s="5"/>
      <c r="C6" s="5"/>
      <c r="D6" s="5"/>
      <c r="E6" s="6"/>
      <c r="F6" s="6"/>
      <c r="G6" s="51" t="s">
        <v>62</v>
      </c>
      <c r="H6" s="9" t="n">
        <v>0.32</v>
      </c>
      <c r="I6" s="9" t="str">
        <f aca="false">IF(H6="","",(IF($C$20&lt;25%,"N/A",IF(H6&lt;=($D$20+$B$20),H6,"Descartado"))))</f>
        <v>Descartado</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0.0912870929175277</v>
      </c>
      <c r="C20" s="24" t="n">
        <f aca="false">IF(H23&lt;2,"N/A",(B20/D20))</f>
        <v>0.434700442464418</v>
      </c>
      <c r="D20" s="25" t="n">
        <f aca="false">AVERAGE(H3:H17)</f>
        <v>0.21</v>
      </c>
      <c r="E20" s="26" t="n">
        <f aca="false">IF(H23&lt;2,"N/A",(IF(C20&lt;=25%,"N/A",AVERAGE(I3:I17))))</f>
        <v>0.173333333333333</v>
      </c>
      <c r="F20" s="25" t="n">
        <f aca="false">MEDIAN(H3:H17)</f>
        <v>0.195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0.173333333333333</v>
      </c>
      <c r="E22" s="33"/>
    </row>
    <row r="23" customFormat="false" ht="12.75" hidden="false" customHeight="false" outlineLevel="0" collapsed="false">
      <c r="B23" s="32" t="s">
        <v>20</v>
      </c>
      <c r="C23" s="32"/>
      <c r="D23" s="33" t="n">
        <f aca="false">ROUND(D22,2)*F3</f>
        <v>163.2</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2" t="s">
        <v>91</v>
      </c>
      <c r="B2" s="63" t="s">
        <v>2</v>
      </c>
      <c r="C2" s="63"/>
      <c r="D2" s="63"/>
      <c r="E2" s="62" t="s">
        <v>3</v>
      </c>
      <c r="F2" s="62" t="s">
        <v>4</v>
      </c>
      <c r="G2" s="62" t="s">
        <v>5</v>
      </c>
      <c r="H2" s="63" t="s">
        <v>6</v>
      </c>
      <c r="I2" s="64" t="s">
        <v>7</v>
      </c>
    </row>
    <row r="3" customFormat="false" ht="12.75" hidden="false" customHeight="true" outlineLevel="0" collapsed="false">
      <c r="A3" s="62"/>
      <c r="B3" s="47" t="s">
        <v>92</v>
      </c>
      <c r="C3" s="47"/>
      <c r="D3" s="47"/>
      <c r="E3" s="65" t="s">
        <v>9</v>
      </c>
      <c r="F3" s="66" t="n">
        <v>600</v>
      </c>
      <c r="G3" s="67" t="s">
        <v>59</v>
      </c>
      <c r="H3" s="68" t="n">
        <v>12.45</v>
      </c>
      <c r="I3" s="68" t="str">
        <f aca="false">IF(H3="","",(IF($C$20&lt;25%,"N/A",IF(H3&lt;=($D$20+$B$20),H3,"Descartado"))))</f>
        <v>N/A</v>
      </c>
    </row>
    <row r="4" customFormat="false" ht="12.75" hidden="false" customHeight="false" outlineLevel="0" collapsed="false">
      <c r="A4" s="62"/>
      <c r="B4" s="47"/>
      <c r="C4" s="47"/>
      <c r="D4" s="47"/>
      <c r="E4" s="65"/>
      <c r="F4" s="65"/>
      <c r="G4" s="67" t="s">
        <v>60</v>
      </c>
      <c r="H4" s="68" t="n">
        <v>12.6</v>
      </c>
      <c r="I4" s="68" t="str">
        <f aca="false">IF(H4="","",(IF($C$20&lt;25%,"N/A",IF(H4&lt;=($D$20+$B$20),H4,"Descartado"))))</f>
        <v>N/A</v>
      </c>
    </row>
    <row r="5" customFormat="false" ht="12.75" hidden="false" customHeight="false" outlineLevel="0" collapsed="false">
      <c r="A5" s="62"/>
      <c r="B5" s="47"/>
      <c r="C5" s="47"/>
      <c r="D5" s="47"/>
      <c r="E5" s="65"/>
      <c r="F5" s="65"/>
      <c r="G5" s="67" t="s">
        <v>61</v>
      </c>
      <c r="H5" s="68" t="n">
        <v>12.62</v>
      </c>
      <c r="I5" s="68" t="str">
        <f aca="false">IF(H5="","",(IF($C$20&lt;25%,"N/A",IF(H5&lt;=($D$20+$B$20),H5,"Descartado"))))</f>
        <v>N/A</v>
      </c>
    </row>
    <row r="6" customFormat="false" ht="12.75" hidden="false" customHeight="false" outlineLevel="0" collapsed="false">
      <c r="A6" s="62"/>
      <c r="B6" s="47"/>
      <c r="C6" s="47"/>
      <c r="D6" s="47"/>
      <c r="E6" s="65"/>
      <c r="F6" s="65"/>
      <c r="G6" s="67" t="s">
        <v>62</v>
      </c>
      <c r="H6" s="68" t="n">
        <v>13.65</v>
      </c>
      <c r="I6" s="68" t="str">
        <f aca="false">IF(H6="","",(IF($C$20&lt;25%,"N/A",IF(H6&lt;=($D$20+$B$20),H6,"Descartado"))))</f>
        <v>N/A</v>
      </c>
    </row>
    <row r="7" customFormat="false" ht="12.75" hidden="false" customHeight="false" outlineLevel="0" collapsed="false">
      <c r="A7" s="62"/>
      <c r="B7" s="47"/>
      <c r="C7" s="47"/>
      <c r="D7" s="47"/>
      <c r="E7" s="65"/>
      <c r="F7" s="65"/>
      <c r="G7" s="67"/>
      <c r="H7" s="68"/>
      <c r="I7" s="68" t="str">
        <f aca="false">IF(H7="","",(IF($C$20&lt;25%,"N/A",IF(H7&lt;=($D$20+$B$20),H7,"Descartado"))))</f>
        <v/>
      </c>
    </row>
    <row r="8" customFormat="false" ht="12.75" hidden="false" customHeight="false" outlineLevel="0" collapsed="false">
      <c r="A8" s="62"/>
      <c r="B8" s="47"/>
      <c r="C8" s="47"/>
      <c r="D8" s="47"/>
      <c r="E8" s="65"/>
      <c r="F8" s="65"/>
      <c r="G8" s="67"/>
      <c r="H8" s="68"/>
      <c r="I8" s="68" t="str">
        <f aca="false">IF(H8="","",(IF($C$20&lt;25%,"N/A",IF(H8&lt;=($D$20+$B$20),H8,"Descartado"))))</f>
        <v/>
      </c>
    </row>
    <row r="9" customFormat="false" ht="12.75" hidden="false" customHeight="false" outlineLevel="0" collapsed="false">
      <c r="A9" s="62"/>
      <c r="B9" s="47"/>
      <c r="C9" s="47"/>
      <c r="D9" s="47"/>
      <c r="E9" s="65"/>
      <c r="F9" s="65"/>
      <c r="G9" s="67"/>
      <c r="H9" s="68"/>
      <c r="I9" s="68" t="str">
        <f aca="false">IF(H9="","",(IF($C$20&lt;25%,"N/A",IF(H9&lt;=($D$20+$B$20),H9,"Descartado"))))</f>
        <v/>
      </c>
    </row>
    <row r="10" customFormat="false" ht="12.75" hidden="false" customHeight="false" outlineLevel="0" collapsed="false">
      <c r="A10" s="62"/>
      <c r="B10" s="47"/>
      <c r="C10" s="47"/>
      <c r="D10" s="47"/>
      <c r="E10" s="65"/>
      <c r="F10" s="65"/>
      <c r="G10" s="67"/>
      <c r="H10" s="68"/>
      <c r="I10" s="68" t="str">
        <f aca="false">IF(H10="","",(IF($C$20&lt;25%,"N/A",IF(H10&lt;=($D$20+$B$20),H10,"Descartado"))))</f>
        <v/>
      </c>
    </row>
    <row r="11" customFormat="false" ht="12.75" hidden="false" customHeight="false" outlineLevel="0" collapsed="false">
      <c r="A11" s="62"/>
      <c r="B11" s="47"/>
      <c r="C11" s="47"/>
      <c r="D11" s="47"/>
      <c r="E11" s="65"/>
      <c r="F11" s="65"/>
      <c r="G11" s="67"/>
      <c r="H11" s="68"/>
      <c r="I11" s="68" t="str">
        <f aca="false">IF(H11="","",(IF($C$20&lt;25%,"N/A",IF(H11&lt;=($D$20+$B$20),H11,"Descartado"))))</f>
        <v/>
      </c>
    </row>
    <row r="12" customFormat="false" ht="12.75" hidden="false" customHeight="false" outlineLevel="0" collapsed="false">
      <c r="A12" s="62"/>
      <c r="B12" s="47"/>
      <c r="C12" s="47"/>
      <c r="D12" s="47"/>
      <c r="E12" s="65"/>
      <c r="F12" s="65"/>
      <c r="G12" s="67"/>
      <c r="H12" s="68"/>
      <c r="I12" s="68" t="str">
        <f aca="false">IF(H12="","",(IF($C$20&lt;25%,"N/A",IF(H12&lt;=($D$20+$B$20),H12,"Descartado"))))</f>
        <v/>
      </c>
    </row>
    <row r="13" customFormat="false" ht="12.75" hidden="false" customHeight="false" outlineLevel="0" collapsed="false">
      <c r="A13" s="62"/>
      <c r="B13" s="47"/>
      <c r="C13" s="47"/>
      <c r="D13" s="47"/>
      <c r="E13" s="65"/>
      <c r="F13" s="65"/>
      <c r="G13" s="67"/>
      <c r="H13" s="68"/>
      <c r="I13" s="68" t="str">
        <f aca="false">IF(H13="","",(IF($C$20&lt;25%,"N/A",IF(H13&lt;=($D$20+$B$20),H13,"Descartado"))))</f>
        <v/>
      </c>
    </row>
    <row r="14" customFormat="false" ht="12.75" hidden="false" customHeight="false" outlineLevel="0" collapsed="false">
      <c r="A14" s="62"/>
      <c r="B14" s="47"/>
      <c r="C14" s="47"/>
      <c r="D14" s="47"/>
      <c r="E14" s="65"/>
      <c r="F14" s="65"/>
      <c r="G14" s="67"/>
      <c r="H14" s="68"/>
      <c r="I14" s="68" t="str">
        <f aca="false">IF(H14="","",(IF($C$20&lt;25%,"N/A",IF(H14&lt;=($D$20+$B$20),H14,"Descartado"))))</f>
        <v/>
      </c>
    </row>
    <row r="15" customFormat="false" ht="12.75" hidden="false" customHeight="false" outlineLevel="0" collapsed="false">
      <c r="A15" s="62"/>
      <c r="B15" s="47"/>
      <c r="C15" s="47"/>
      <c r="D15" s="47"/>
      <c r="E15" s="65"/>
      <c r="F15" s="65"/>
      <c r="G15" s="67"/>
      <c r="H15" s="68"/>
      <c r="I15" s="68" t="str">
        <f aca="false">IF(H15="","",(IF($C$20&lt;25%,"N/A",IF(H15&lt;=($D$20+$B$20),H15,"Descartado"))))</f>
        <v/>
      </c>
    </row>
    <row r="16" customFormat="false" ht="12.75" hidden="false" customHeight="false" outlineLevel="0" collapsed="false">
      <c r="A16" s="62"/>
      <c r="B16" s="47"/>
      <c r="C16" s="47"/>
      <c r="D16" s="47"/>
      <c r="E16" s="65"/>
      <c r="F16" s="65"/>
      <c r="G16" s="67"/>
      <c r="H16" s="68"/>
      <c r="I16" s="68" t="str">
        <f aca="false">IF(H16="","",(IF($C$20&lt;25%,"N/A",IF(H16&lt;=($D$20+$B$20),H16,"Descartado"))))</f>
        <v/>
      </c>
    </row>
    <row r="17" customFormat="false" ht="12.75" hidden="false" customHeight="false" outlineLevel="0" collapsed="false">
      <c r="A17" s="62"/>
      <c r="B17" s="47"/>
      <c r="C17" s="47"/>
      <c r="D17" s="47"/>
      <c r="E17" s="65"/>
      <c r="F17" s="65"/>
      <c r="G17" s="67"/>
      <c r="H17" s="68"/>
      <c r="I17" s="68" t="str">
        <f aca="false">IF(H17="","",(IF($C$20&lt;25%,"N/A",IF(H17&lt;=($D$20+$B$20),H17,"Descartado"))))</f>
        <v/>
      </c>
    </row>
    <row r="18" customFormat="false" ht="12.75" hidden="false" customHeight="false" outlineLevel="0" collapsed="false">
      <c r="A18" s="69"/>
      <c r="B18" s="70"/>
      <c r="C18" s="70"/>
      <c r="D18" s="70"/>
      <c r="E18" s="71"/>
      <c r="F18" s="71"/>
      <c r="G18" s="72"/>
      <c r="H18" s="73"/>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0.551905789061866</v>
      </c>
      <c r="C20" s="81" t="n">
        <f aca="false">IF(H23&lt;2,"N/A",(B20/D20))</f>
        <v>0.043016819100691</v>
      </c>
      <c r="D20" s="82" t="n">
        <f aca="false">AVERAGE(H3:H17)</f>
        <v>12.83</v>
      </c>
      <c r="E20" s="83" t="str">
        <f aca="false">IF(H23&lt;2,"N/A",(IF(C20&lt;=25%,"N/A",AVERAGE(I3:I17))))</f>
        <v>N/A</v>
      </c>
      <c r="F20" s="82" t="n">
        <f aca="false">MEDIAN(H3:H17)</f>
        <v>12.61</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12.83</v>
      </c>
      <c r="E22" s="90"/>
    </row>
    <row r="23" customFormat="false" ht="12.75" hidden="false" customHeight="false" outlineLevel="0" collapsed="false">
      <c r="B23" s="89" t="s">
        <v>20</v>
      </c>
      <c r="C23" s="89"/>
      <c r="D23" s="90" t="n">
        <f aca="false">ROUND(D22,2)*F3</f>
        <v>7698</v>
      </c>
      <c r="E23" s="90"/>
      <c r="G23" s="91" t="s">
        <v>21</v>
      </c>
      <c r="H23" s="92" t="n">
        <f aca="false">COUNT(H3:H17)</f>
        <v>4</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93</v>
      </c>
      <c r="B2" s="3" t="s">
        <v>2</v>
      </c>
      <c r="C2" s="3"/>
      <c r="D2" s="3"/>
      <c r="E2" s="49" t="s">
        <v>3</v>
      </c>
      <c r="F2" s="49" t="s">
        <v>4</v>
      </c>
      <c r="G2" s="49" t="s">
        <v>5</v>
      </c>
      <c r="H2" s="3" t="s">
        <v>6</v>
      </c>
      <c r="I2" s="4" t="s">
        <v>7</v>
      </c>
    </row>
    <row r="3" customFormat="false" ht="12.75" hidden="false" customHeight="true" outlineLevel="0" collapsed="false">
      <c r="A3" s="49"/>
      <c r="B3" s="5" t="s">
        <v>94</v>
      </c>
      <c r="C3" s="5"/>
      <c r="D3" s="5"/>
      <c r="E3" s="6" t="s">
        <v>9</v>
      </c>
      <c r="F3" s="50" t="n">
        <v>400</v>
      </c>
      <c r="G3" s="51" t="s">
        <v>10</v>
      </c>
      <c r="H3" s="9" t="n">
        <v>12.21</v>
      </c>
      <c r="I3" s="9" t="str">
        <f aca="false">IF(H3="","",(IF($C$20&lt;25%,"N/A",IF(H3&lt;=($D$20+$B$20),H3,"Descartado"))))</f>
        <v>N/A</v>
      </c>
    </row>
    <row r="4" customFormat="false" ht="12.75" hidden="false" customHeight="false" outlineLevel="0" collapsed="false">
      <c r="A4" s="49"/>
      <c r="B4" s="5"/>
      <c r="C4" s="5"/>
      <c r="D4" s="5"/>
      <c r="E4" s="6"/>
      <c r="F4" s="6"/>
      <c r="G4" s="51" t="s">
        <v>60</v>
      </c>
      <c r="H4" s="9" t="n">
        <v>12.59</v>
      </c>
      <c r="I4" s="9" t="str">
        <f aca="false">IF(H4="","",(IF($C$20&lt;25%,"N/A",IF(H4&lt;=($D$20+$B$20),H4,"Descartado"))))</f>
        <v>N/A</v>
      </c>
    </row>
    <row r="5" customFormat="false" ht="12.75" hidden="false" customHeight="false" outlineLevel="0" collapsed="false">
      <c r="A5" s="49"/>
      <c r="B5" s="5"/>
      <c r="C5" s="5"/>
      <c r="D5" s="5"/>
      <c r="E5" s="6"/>
      <c r="F5" s="6"/>
      <c r="G5" s="51" t="s">
        <v>61</v>
      </c>
      <c r="H5" s="9" t="n">
        <v>12.62</v>
      </c>
      <c r="I5" s="9" t="str">
        <f aca="false">IF(H5="","",(IF($C$20&lt;25%,"N/A",IF(H5&lt;=($D$20+$B$20),H5,"Descartado"))))</f>
        <v>N/A</v>
      </c>
    </row>
    <row r="6" customFormat="false" ht="12.75" hidden="false" customHeight="false" outlineLevel="0" collapsed="false">
      <c r="A6" s="49"/>
      <c r="B6" s="5"/>
      <c r="C6" s="5"/>
      <c r="D6" s="5"/>
      <c r="E6" s="6"/>
      <c r="F6" s="6"/>
      <c r="G6" s="51" t="s">
        <v>62</v>
      </c>
      <c r="H6" s="9" t="n">
        <v>13.87</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0.722835850429865</v>
      </c>
      <c r="C20" s="24" t="n">
        <f aca="false">IF(H23&lt;2,"N/A",(B20/D20))</f>
        <v>0.0563724586024461</v>
      </c>
      <c r="D20" s="25" t="n">
        <f aca="false">AVERAGE(H3:H17)</f>
        <v>12.8225</v>
      </c>
      <c r="E20" s="26" t="str">
        <f aca="false">IF(H23&lt;2,"N/A",(IF(C20&lt;=25%,"N/A",AVERAGE(I3:I17))))</f>
        <v>N/A</v>
      </c>
      <c r="F20" s="25" t="n">
        <f aca="false">MEDIAN(H3:H17)</f>
        <v>12.605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12.8225</v>
      </c>
      <c r="E22" s="33"/>
    </row>
    <row r="23" customFormat="false" ht="12.75" hidden="false" customHeight="false" outlineLevel="0" collapsed="false">
      <c r="B23" s="32" t="s">
        <v>20</v>
      </c>
      <c r="C23" s="32"/>
      <c r="D23" s="33" t="n">
        <f aca="false">ROUND(D22,2)*F3</f>
        <v>5128</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95</v>
      </c>
      <c r="B2" s="3" t="s">
        <v>2</v>
      </c>
      <c r="C2" s="3"/>
      <c r="D2" s="3"/>
      <c r="E2" s="49" t="s">
        <v>3</v>
      </c>
      <c r="F2" s="49" t="s">
        <v>4</v>
      </c>
      <c r="G2" s="49" t="s">
        <v>5</v>
      </c>
      <c r="H2" s="3" t="s">
        <v>6</v>
      </c>
      <c r="I2" s="4" t="s">
        <v>7</v>
      </c>
    </row>
    <row r="3" customFormat="false" ht="12.75" hidden="false" customHeight="true" outlineLevel="0" collapsed="false">
      <c r="A3" s="49"/>
      <c r="B3" s="5" t="s">
        <v>96</v>
      </c>
      <c r="C3" s="5"/>
      <c r="D3" s="5"/>
      <c r="E3" s="6" t="s">
        <v>3</v>
      </c>
      <c r="F3" s="50" t="n">
        <v>1600</v>
      </c>
      <c r="G3" s="51" t="s">
        <v>10</v>
      </c>
      <c r="H3" s="9" t="n">
        <v>0.26</v>
      </c>
      <c r="I3" s="9" t="n">
        <f aca="false">IF(H3="","",(IF($C$20&lt;25%,"N/A",IF(H3&lt;=($D$20+$B$20),H3,"Descartado"))))</f>
        <v>0.26</v>
      </c>
    </row>
    <row r="4" customFormat="false" ht="12.75" hidden="false" customHeight="false" outlineLevel="0" collapsed="false">
      <c r="A4" s="49"/>
      <c r="B4" s="5"/>
      <c r="C4" s="5"/>
      <c r="D4" s="5"/>
      <c r="E4" s="6"/>
      <c r="F4" s="6"/>
      <c r="G4" s="51" t="s">
        <v>60</v>
      </c>
      <c r="H4" s="9" t="n">
        <v>0.28</v>
      </c>
      <c r="I4" s="9" t="n">
        <f aca="false">IF(H4="","",(IF($C$20&lt;25%,"N/A",IF(H4&lt;=($D$20+$B$20),H4,"Descartado"))))</f>
        <v>0.28</v>
      </c>
    </row>
    <row r="5" customFormat="false" ht="12.75" hidden="false" customHeight="false" outlineLevel="0" collapsed="false">
      <c r="A5" s="49"/>
      <c r="B5" s="5"/>
      <c r="C5" s="5"/>
      <c r="D5" s="5"/>
      <c r="E5" s="6"/>
      <c r="F5" s="6"/>
      <c r="G5" s="51" t="s">
        <v>61</v>
      </c>
      <c r="H5" s="9" t="n">
        <v>0.31</v>
      </c>
      <c r="I5" s="9" t="n">
        <f aca="false">IF(H5="","",(IF($C$20&lt;25%,"N/A",IF(H5&lt;=($D$20+$B$20),H5,"Descartado"))))</f>
        <v>0.31</v>
      </c>
    </row>
    <row r="6" customFormat="false" ht="12.75" hidden="false" customHeight="false" outlineLevel="0" collapsed="false">
      <c r="A6" s="49"/>
      <c r="B6" s="5"/>
      <c r="C6" s="5"/>
      <c r="D6" s="5"/>
      <c r="E6" s="6"/>
      <c r="F6" s="6"/>
      <c r="G6" s="51" t="s">
        <v>62</v>
      </c>
      <c r="H6" s="9" t="n">
        <v>0.52</v>
      </c>
      <c r="I6" s="9" t="str">
        <f aca="false">IF(H6="","",(IF($C$20&lt;25%,"N/A",IF(H6&lt;=($D$20+$B$20),H6,"Descartado"))))</f>
        <v>Descartado</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0.120104121494643</v>
      </c>
      <c r="C20" s="24" t="n">
        <f aca="false">IF(H23&lt;2,"N/A",(B20/D20))</f>
        <v>0.350668967867571</v>
      </c>
      <c r="D20" s="25" t="n">
        <f aca="false">AVERAGE(H3:H17)</f>
        <v>0.3425</v>
      </c>
      <c r="E20" s="26" t="n">
        <f aca="false">IF(H23&lt;2,"N/A",(IF(C20&lt;=25%,"N/A",AVERAGE(I3:I17))))</f>
        <v>0.283333333333333</v>
      </c>
      <c r="F20" s="25" t="n">
        <f aca="false">MEDIAN(H3:H17)</f>
        <v>0.295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0.283333333333333</v>
      </c>
      <c r="E22" s="33"/>
    </row>
    <row r="23" customFormat="false" ht="12.75" hidden="false" customHeight="false" outlineLevel="0" collapsed="false">
      <c r="B23" s="32" t="s">
        <v>20</v>
      </c>
      <c r="C23" s="32"/>
      <c r="D23" s="33" t="n">
        <f aca="false">ROUND(D22,2)*F3</f>
        <v>448</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5.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6" min="4"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97</v>
      </c>
      <c r="B2" s="3" t="s">
        <v>2</v>
      </c>
      <c r="C2" s="3"/>
      <c r="D2" s="3"/>
      <c r="E2" s="49" t="s">
        <v>3</v>
      </c>
      <c r="F2" s="49" t="s">
        <v>4</v>
      </c>
      <c r="G2" s="49" t="s">
        <v>5</v>
      </c>
      <c r="H2" s="3" t="s">
        <v>6</v>
      </c>
      <c r="I2" s="4" t="s">
        <v>7</v>
      </c>
    </row>
    <row r="3" customFormat="false" ht="12.75" hidden="false" customHeight="true" outlineLevel="0" collapsed="false">
      <c r="A3" s="49"/>
      <c r="B3" s="5" t="s">
        <v>98</v>
      </c>
      <c r="C3" s="5"/>
      <c r="D3" s="5"/>
      <c r="E3" s="6" t="s">
        <v>9</v>
      </c>
      <c r="F3" s="50" t="n">
        <v>10</v>
      </c>
      <c r="G3" s="51" t="s">
        <v>59</v>
      </c>
      <c r="H3" s="9" t="n">
        <v>17.76</v>
      </c>
      <c r="I3" s="9" t="str">
        <f aca="false">IF(H3="","",(IF($C$20&lt;25%,"N/A",IF(H3&lt;=($D$20+$B$20),H3,"Descartado"))))</f>
        <v>N/A</v>
      </c>
    </row>
    <row r="4" customFormat="false" ht="12.75" hidden="false" customHeight="false" outlineLevel="0" collapsed="false">
      <c r="A4" s="49"/>
      <c r="B4" s="5"/>
      <c r="C4" s="5"/>
      <c r="D4" s="5"/>
      <c r="E4" s="6"/>
      <c r="F4" s="6"/>
      <c r="G4" s="51" t="s">
        <v>60</v>
      </c>
      <c r="H4" s="9" t="n">
        <v>17.77</v>
      </c>
      <c r="I4" s="9" t="str">
        <f aca="false">IF(H4="","",(IF($C$20&lt;25%,"N/A",IF(H4&lt;=($D$20+$B$20),H4,"Descartado"))))</f>
        <v>N/A</v>
      </c>
    </row>
    <row r="5" customFormat="false" ht="12.75" hidden="false" customHeight="false" outlineLevel="0" collapsed="false">
      <c r="A5" s="49"/>
      <c r="B5" s="5"/>
      <c r="C5" s="5"/>
      <c r="D5" s="5"/>
      <c r="E5" s="6"/>
      <c r="F5" s="6"/>
      <c r="G5" s="51" t="s">
        <v>61</v>
      </c>
      <c r="H5" s="9" t="n">
        <v>17.81</v>
      </c>
      <c r="I5" s="9" t="str">
        <f aca="false">IF(H5="","",(IF($C$20&lt;25%,"N/A",IF(H5&lt;=($D$20+$B$20),H5,"Descartado"))))</f>
        <v>N/A</v>
      </c>
    </row>
    <row r="6" customFormat="false" ht="12.75" hidden="false" customHeight="false" outlineLevel="0" collapsed="false">
      <c r="A6" s="49"/>
      <c r="B6" s="5"/>
      <c r="C6" s="5"/>
      <c r="D6" s="5"/>
      <c r="E6" s="6"/>
      <c r="F6" s="6"/>
      <c r="G6" s="51" t="s">
        <v>62</v>
      </c>
      <c r="H6" s="9" t="n">
        <v>18.51</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0.365638710569145</v>
      </c>
      <c r="C20" s="24" t="n">
        <f aca="false">IF(H23&lt;2,"N/A",(B20/D20))</f>
        <v>0.0203556693427499</v>
      </c>
      <c r="D20" s="25" t="n">
        <f aca="false">AVERAGE(H3:H17)</f>
        <v>17.9625</v>
      </c>
      <c r="E20" s="26" t="str">
        <f aca="false">IF(H23&lt;2,"N/A",(IF(C20&lt;=25%,"N/A",AVERAGE(I3:I17))))</f>
        <v>N/A</v>
      </c>
      <c r="F20" s="25" t="n">
        <f aca="false">MEDIAN(H3:H17)</f>
        <v>17.79</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17.9625</v>
      </c>
      <c r="E22" s="33"/>
    </row>
    <row r="23" customFormat="false" ht="12.75" hidden="false" customHeight="false" outlineLevel="0" collapsed="false">
      <c r="B23" s="32" t="s">
        <v>20</v>
      </c>
      <c r="C23" s="32"/>
      <c r="D23" s="33" t="n">
        <f aca="false">ROUND(D22,2)*F3</f>
        <v>179.6</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99</v>
      </c>
      <c r="B2" s="3" t="s">
        <v>2</v>
      </c>
      <c r="C2" s="3"/>
      <c r="D2" s="3"/>
      <c r="E2" s="49" t="s">
        <v>3</v>
      </c>
      <c r="F2" s="49" t="s">
        <v>4</v>
      </c>
      <c r="G2" s="49" t="s">
        <v>5</v>
      </c>
      <c r="H2" s="3" t="s">
        <v>6</v>
      </c>
      <c r="I2" s="4" t="s">
        <v>7</v>
      </c>
    </row>
    <row r="3" customFormat="false" ht="12.75" hidden="false" customHeight="true" outlineLevel="0" collapsed="false">
      <c r="A3" s="49"/>
      <c r="B3" s="5" t="s">
        <v>100</v>
      </c>
      <c r="C3" s="5"/>
      <c r="D3" s="5"/>
      <c r="E3" s="6" t="s">
        <v>9</v>
      </c>
      <c r="F3" s="50" t="n">
        <v>10</v>
      </c>
      <c r="G3" s="51" t="s">
        <v>59</v>
      </c>
      <c r="H3" s="9" t="n">
        <v>17.744</v>
      </c>
      <c r="I3" s="9" t="str">
        <f aca="false">IF(H3="","",(IF($C$20&lt;25%,"N/A",IF(H3&lt;=($D$20+$B$20),H3,"Descartado"))))</f>
        <v>N/A</v>
      </c>
    </row>
    <row r="4" customFormat="false" ht="12.75" hidden="false" customHeight="false" outlineLevel="0" collapsed="false">
      <c r="A4" s="49"/>
      <c r="B4" s="5"/>
      <c r="C4" s="5"/>
      <c r="D4" s="5"/>
      <c r="E4" s="6"/>
      <c r="F4" s="6"/>
      <c r="G4" s="51" t="s">
        <v>60</v>
      </c>
      <c r="H4" s="9" t="n">
        <v>17.7555</v>
      </c>
      <c r="I4" s="9" t="str">
        <f aca="false">IF(H4="","",(IF($C$20&lt;25%,"N/A",IF(H4&lt;=($D$20+$B$20),H4,"Descartado"))))</f>
        <v>N/A</v>
      </c>
    </row>
    <row r="5" customFormat="false" ht="12.75" hidden="false" customHeight="false" outlineLevel="0" collapsed="false">
      <c r="A5" s="49"/>
      <c r="B5" s="5"/>
      <c r="C5" s="5"/>
      <c r="D5" s="5"/>
      <c r="E5" s="6"/>
      <c r="F5" s="6"/>
      <c r="G5" s="51" t="s">
        <v>61</v>
      </c>
      <c r="H5" s="9" t="n">
        <v>17.77</v>
      </c>
      <c r="I5" s="9" t="str">
        <f aca="false">IF(H5="","",(IF($C$20&lt;25%,"N/A",IF(H5&lt;=($D$20+$B$20),H5,"Descartado"))))</f>
        <v>N/A</v>
      </c>
    </row>
    <row r="6" customFormat="false" ht="12.75" hidden="false" customHeight="false" outlineLevel="0" collapsed="false">
      <c r="A6" s="49"/>
      <c r="B6" s="5"/>
      <c r="C6" s="5"/>
      <c r="D6" s="5"/>
      <c r="E6" s="6"/>
      <c r="F6" s="6"/>
      <c r="G6" s="51" t="s">
        <v>13</v>
      </c>
      <c r="H6" s="9" t="n">
        <v>18.51</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0.376900158087878</v>
      </c>
      <c r="C20" s="24" t="n">
        <f aca="false">IF(H23&lt;2,"N/A",(B20/D20))</f>
        <v>0.0210032200328995</v>
      </c>
      <c r="D20" s="25" t="n">
        <f aca="false">AVERAGE(H3:H17)</f>
        <v>17.944875</v>
      </c>
      <c r="E20" s="26" t="str">
        <f aca="false">IF(H23&lt;2,"N/A",(IF(C20&lt;=25%,"N/A",AVERAGE(I3:I17))))</f>
        <v>N/A</v>
      </c>
      <c r="F20" s="25" t="n">
        <f aca="false">MEDIAN(H3:H17)</f>
        <v>17.76275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17.944875</v>
      </c>
      <c r="E22" s="33"/>
    </row>
    <row r="23" customFormat="false" ht="12.75" hidden="false" customHeight="false" outlineLevel="0" collapsed="false">
      <c r="B23" s="32" t="s">
        <v>20</v>
      </c>
      <c r="C23" s="32"/>
      <c r="D23" s="33" t="n">
        <f aca="false">ROUND(D22,2)*F3</f>
        <v>179.4</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7.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101</v>
      </c>
      <c r="B2" s="3" t="s">
        <v>2</v>
      </c>
      <c r="C2" s="3"/>
      <c r="D2" s="3"/>
      <c r="E2" s="49" t="s">
        <v>3</v>
      </c>
      <c r="F2" s="49" t="s">
        <v>4</v>
      </c>
      <c r="G2" s="49" t="s">
        <v>5</v>
      </c>
      <c r="H2" s="3" t="s">
        <v>6</v>
      </c>
      <c r="I2" s="4" t="s">
        <v>7</v>
      </c>
    </row>
    <row r="3" customFormat="false" ht="12.75" hidden="false" customHeight="true" outlineLevel="0" collapsed="false">
      <c r="A3" s="49"/>
      <c r="B3" s="5" t="s">
        <v>102</v>
      </c>
      <c r="C3" s="5"/>
      <c r="D3" s="5"/>
      <c r="E3" s="6" t="s">
        <v>103</v>
      </c>
      <c r="F3" s="50" t="n">
        <v>200</v>
      </c>
      <c r="G3" s="51" t="s">
        <v>59</v>
      </c>
      <c r="H3" s="9" t="n">
        <v>16.96</v>
      </c>
      <c r="I3" s="9" t="n">
        <f aca="false">IF(H3="","",(IF($C$20&lt;25%,"N/A",IF(H3&lt;=($D$20+$B$20),H3,"Descartado"))))</f>
        <v>16.96</v>
      </c>
    </row>
    <row r="4" customFormat="false" ht="12.75" hidden="false" customHeight="false" outlineLevel="0" collapsed="false">
      <c r="A4" s="49"/>
      <c r="B4" s="5"/>
      <c r="C4" s="5"/>
      <c r="D4" s="5"/>
      <c r="E4" s="6"/>
      <c r="F4" s="6"/>
      <c r="G4" s="51" t="s">
        <v>60</v>
      </c>
      <c r="H4" s="9" t="n">
        <v>17.77</v>
      </c>
      <c r="I4" s="9" t="n">
        <f aca="false">IF(H4="","",(IF($C$20&lt;25%,"N/A",IF(H4&lt;=($D$20+$B$20),H4,"Descartado"))))</f>
        <v>17.77</v>
      </c>
    </row>
    <row r="5" customFormat="false" ht="12.75" hidden="false" customHeight="false" outlineLevel="0" collapsed="false">
      <c r="A5" s="49"/>
      <c r="B5" s="5"/>
      <c r="C5" s="5"/>
      <c r="D5" s="5"/>
      <c r="E5" s="6"/>
      <c r="F5" s="6"/>
      <c r="G5" s="51" t="s">
        <v>61</v>
      </c>
      <c r="H5" s="9" t="n">
        <v>24.61</v>
      </c>
      <c r="I5" s="9" t="n">
        <f aca="false">IF(H5="","",(IF($C$20&lt;25%,"N/A",IF(H5&lt;=($D$20+$B$20),H5,"Descartado"))))</f>
        <v>24.61</v>
      </c>
    </row>
    <row r="6" customFormat="false" ht="12.75" hidden="false" customHeight="false" outlineLevel="0" collapsed="false">
      <c r="A6" s="49"/>
      <c r="B6" s="5"/>
      <c r="C6" s="5"/>
      <c r="D6" s="5"/>
      <c r="E6" s="6"/>
      <c r="F6" s="6"/>
      <c r="G6" s="51" t="s">
        <v>13</v>
      </c>
      <c r="H6" s="9" t="n">
        <v>38.34</v>
      </c>
      <c r="I6" s="9" t="str">
        <f aca="false">IF(H6="","",(IF($C$20&lt;25%,"N/A",IF(H6&lt;=($D$20+$B$20),H6,"Descartado"))))</f>
        <v>Descartado</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9.89404871627383</v>
      </c>
      <c r="C20" s="24" t="n">
        <f aca="false">IF(H23&lt;2,"N/A",(B20/D20))</f>
        <v>0.405161700093114</v>
      </c>
      <c r="D20" s="25" t="n">
        <f aca="false">AVERAGE(H3:H17)</f>
        <v>24.42</v>
      </c>
      <c r="E20" s="26" t="n">
        <f aca="false">IF(H23&lt;2,"N/A",(IF(C20&lt;=25%,"N/A",AVERAGE(I3:I17))))</f>
        <v>19.78</v>
      </c>
      <c r="F20" s="25" t="n">
        <f aca="false">MEDIAN(H3:H17)</f>
        <v>21.19</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19.78</v>
      </c>
      <c r="E22" s="33"/>
    </row>
    <row r="23" customFormat="false" ht="12.75" hidden="false" customHeight="false" outlineLevel="0" collapsed="false">
      <c r="B23" s="32" t="s">
        <v>20</v>
      </c>
      <c r="C23" s="32"/>
      <c r="D23" s="33" t="n">
        <f aca="false">ROUND(D22,2)*F3</f>
        <v>3956</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104</v>
      </c>
      <c r="B2" s="3" t="s">
        <v>2</v>
      </c>
      <c r="C2" s="3"/>
      <c r="D2" s="3"/>
      <c r="E2" s="49" t="s">
        <v>3</v>
      </c>
      <c r="F2" s="49" t="s">
        <v>4</v>
      </c>
      <c r="G2" s="49" t="s">
        <v>5</v>
      </c>
      <c r="H2" s="3" t="s">
        <v>6</v>
      </c>
      <c r="I2" s="4" t="s">
        <v>7</v>
      </c>
    </row>
    <row r="3" customFormat="false" ht="12.75" hidden="false" customHeight="true" outlineLevel="0" collapsed="false">
      <c r="A3" s="49"/>
      <c r="B3" s="5" t="s">
        <v>105</v>
      </c>
      <c r="C3" s="5"/>
      <c r="D3" s="5"/>
      <c r="E3" s="6" t="s">
        <v>3</v>
      </c>
      <c r="F3" s="50" t="n">
        <v>1000</v>
      </c>
      <c r="G3" s="51" t="s">
        <v>59</v>
      </c>
      <c r="H3" s="9" t="n">
        <v>0.56</v>
      </c>
      <c r="I3" s="9" t="str">
        <f aca="false">IF(H3="","",(IF($C$20&lt;25%,"N/A",IF(H3&lt;=($D$20+$B$20),H3,"Descartado"))))</f>
        <v>N/A</v>
      </c>
    </row>
    <row r="4" customFormat="false" ht="12.75" hidden="false" customHeight="false" outlineLevel="0" collapsed="false">
      <c r="A4" s="49"/>
      <c r="B4" s="5"/>
      <c r="C4" s="5"/>
      <c r="D4" s="5"/>
      <c r="E4" s="6"/>
      <c r="F4" s="6"/>
      <c r="G4" s="51" t="s">
        <v>60</v>
      </c>
      <c r="H4" s="9" t="n">
        <v>0.59</v>
      </c>
      <c r="I4" s="9" t="str">
        <f aca="false">IF(H4="","",(IF($C$20&lt;25%,"N/A",IF(H4&lt;=($D$20+$B$20),H4,"Descartado"))))</f>
        <v>N/A</v>
      </c>
    </row>
    <row r="5" customFormat="false" ht="12.75" hidden="false" customHeight="false" outlineLevel="0" collapsed="false">
      <c r="A5" s="49"/>
      <c r="B5" s="5"/>
      <c r="C5" s="5"/>
      <c r="D5" s="5"/>
      <c r="E5" s="6"/>
      <c r="F5" s="6"/>
      <c r="G5" s="51" t="s">
        <v>61</v>
      </c>
      <c r="H5" s="9" t="n">
        <v>0.62</v>
      </c>
      <c r="I5" s="9" t="str">
        <f aca="false">IF(H5="","",(IF($C$20&lt;25%,"N/A",IF(H5&lt;=($D$20+$B$20),H5,"Descartado"))))</f>
        <v>N/A</v>
      </c>
    </row>
    <row r="6" customFormat="false" ht="12.75" hidden="false" customHeight="false" outlineLevel="0" collapsed="false">
      <c r="A6" s="49"/>
      <c r="B6" s="5"/>
      <c r="C6" s="5"/>
      <c r="D6" s="5"/>
      <c r="E6" s="6"/>
      <c r="F6" s="6"/>
      <c r="G6" s="51" t="s">
        <v>62</v>
      </c>
      <c r="H6" s="9" t="n">
        <v>0.64</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0.035</v>
      </c>
      <c r="C20" s="24" t="n">
        <f aca="false">IF(H23&lt;2,"N/A",(B20/D20))</f>
        <v>0.0580912863070539</v>
      </c>
      <c r="D20" s="25" t="n">
        <f aca="false">AVERAGE(H3:H17)</f>
        <v>0.6025</v>
      </c>
      <c r="E20" s="26" t="str">
        <f aca="false">IF(H23&lt;2,"N/A",(IF(C20&lt;=25%,"N/A",AVERAGE(I3:I17))))</f>
        <v>N/A</v>
      </c>
      <c r="F20" s="25" t="n">
        <f aca="false">MEDIAN(H3:H17)</f>
        <v>0.605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0.6025</v>
      </c>
      <c r="E22" s="33"/>
    </row>
    <row r="23" customFormat="false" ht="12.75" hidden="false" customHeight="false" outlineLevel="0" collapsed="false">
      <c r="B23" s="32" t="s">
        <v>20</v>
      </c>
      <c r="C23" s="32"/>
      <c r="D23" s="33" t="n">
        <f aca="false">ROUND(D22,2)*F3</f>
        <v>600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106</v>
      </c>
      <c r="B2" s="3" t="s">
        <v>2</v>
      </c>
      <c r="C2" s="3"/>
      <c r="D2" s="3"/>
      <c r="E2" s="49" t="s">
        <v>3</v>
      </c>
      <c r="F2" s="49" t="s">
        <v>4</v>
      </c>
      <c r="G2" s="49" t="s">
        <v>5</v>
      </c>
      <c r="H2" s="3" t="s">
        <v>6</v>
      </c>
      <c r="I2" s="4" t="s">
        <v>7</v>
      </c>
    </row>
    <row r="3" customFormat="false" ht="12.75" hidden="false" customHeight="true" outlineLevel="0" collapsed="false">
      <c r="A3" s="49"/>
      <c r="B3" s="5" t="s">
        <v>107</v>
      </c>
      <c r="C3" s="5"/>
      <c r="D3" s="5"/>
      <c r="E3" s="6" t="s">
        <v>3</v>
      </c>
      <c r="F3" s="50" t="n">
        <v>25000</v>
      </c>
      <c r="G3" s="51" t="s">
        <v>59</v>
      </c>
      <c r="H3" s="9" t="n">
        <v>1.52</v>
      </c>
      <c r="I3" s="9" t="str">
        <f aca="false">IF(H3="","",(IF($C$20&lt;25%,"N/A",IF(H3&lt;=($D$20+$B$20),H3,"Descartado"))))</f>
        <v>N/A</v>
      </c>
    </row>
    <row r="4" customFormat="false" ht="12.75" hidden="false" customHeight="false" outlineLevel="0" collapsed="false">
      <c r="A4" s="49"/>
      <c r="B4" s="5"/>
      <c r="C4" s="5"/>
      <c r="D4" s="5"/>
      <c r="E4" s="6"/>
      <c r="F4" s="6"/>
      <c r="G4" s="51" t="s">
        <v>60</v>
      </c>
      <c r="H4" s="9" t="n">
        <v>1.53</v>
      </c>
      <c r="I4" s="9" t="str">
        <f aca="false">IF(H4="","",(IF($C$20&lt;25%,"N/A",IF(H4&lt;=($D$20+$B$20),H4,"Descartado"))))</f>
        <v>N/A</v>
      </c>
    </row>
    <row r="5" customFormat="false" ht="12.75" hidden="false" customHeight="false" outlineLevel="0" collapsed="false">
      <c r="A5" s="49"/>
      <c r="B5" s="5"/>
      <c r="C5" s="5"/>
      <c r="D5" s="5"/>
      <c r="E5" s="6"/>
      <c r="F5" s="6"/>
      <c r="G5" s="51" t="s">
        <v>61</v>
      </c>
      <c r="H5" s="9" t="n">
        <v>1.7</v>
      </c>
      <c r="I5" s="9" t="str">
        <f aca="false">IF(H5="","",(IF($C$20&lt;25%,"N/A",IF(H5&lt;=($D$20+$B$20),H5,"Descartado"))))</f>
        <v>N/A</v>
      </c>
    </row>
    <row r="6" customFormat="false" ht="12.75" hidden="false" customHeight="false" outlineLevel="0" collapsed="false">
      <c r="A6" s="49"/>
      <c r="B6" s="5"/>
      <c r="C6" s="5"/>
      <c r="D6" s="5"/>
      <c r="E6" s="6"/>
      <c r="F6" s="6"/>
      <c r="G6" s="51" t="s">
        <v>62</v>
      </c>
      <c r="H6" s="9" t="n">
        <v>1.92</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0.187505555473253</v>
      </c>
      <c r="C20" s="24" t="n">
        <f aca="false">IF(H23&lt;2,"N/A",(B20/D20))</f>
        <v>0.112447109729088</v>
      </c>
      <c r="D20" s="25" t="n">
        <f aca="false">AVERAGE(H3:H17)</f>
        <v>1.6675</v>
      </c>
      <c r="E20" s="26" t="str">
        <f aca="false">IF(H23&lt;2,"N/A",(IF(C20&lt;=25%,"N/A",AVERAGE(I3:I17))))</f>
        <v>N/A</v>
      </c>
      <c r="F20" s="25" t="n">
        <f aca="false">MEDIAN(H3:H17)</f>
        <v>1.615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1.6675</v>
      </c>
      <c r="E22" s="33"/>
    </row>
    <row r="23" customFormat="false" ht="12.75" hidden="false" customHeight="false" outlineLevel="0" collapsed="false">
      <c r="B23" s="32" t="s">
        <v>20</v>
      </c>
      <c r="C23" s="32"/>
      <c r="D23" s="33" t="n">
        <f aca="false">ROUND(D22,2)*F3</f>
        <v>41750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41" t="s">
        <v>0</v>
      </c>
      <c r="B1" s="41"/>
      <c r="C1" s="41"/>
      <c r="D1" s="41"/>
      <c r="E1" s="41"/>
      <c r="F1" s="41"/>
      <c r="G1" s="41"/>
      <c r="H1" s="41"/>
      <c r="I1" s="41"/>
    </row>
    <row r="2" customFormat="false" ht="12.75" hidden="false" customHeight="true" outlineLevel="0" collapsed="false">
      <c r="A2" s="4" t="s">
        <v>31</v>
      </c>
      <c r="B2" s="4" t="s">
        <v>2</v>
      </c>
      <c r="C2" s="4"/>
      <c r="D2" s="4"/>
      <c r="E2" s="4" t="s">
        <v>3</v>
      </c>
      <c r="F2" s="4" t="s">
        <v>4</v>
      </c>
      <c r="G2" s="4" t="s">
        <v>5</v>
      </c>
      <c r="H2" s="4" t="s">
        <v>6</v>
      </c>
      <c r="I2" s="43" t="s">
        <v>7</v>
      </c>
    </row>
    <row r="3" customFormat="false" ht="12.75" hidden="false" customHeight="true" outlineLevel="0" collapsed="false">
      <c r="A3" s="4"/>
      <c r="B3" s="5" t="s">
        <v>32</v>
      </c>
      <c r="C3" s="5"/>
      <c r="D3" s="5"/>
      <c r="E3" s="6" t="s">
        <v>9</v>
      </c>
      <c r="F3" s="6" t="n">
        <v>50</v>
      </c>
      <c r="G3" s="42" t="s">
        <v>10</v>
      </c>
      <c r="H3" s="8" t="n">
        <f aca="false">19.1*1.0652792</f>
        <v>20.34683272</v>
      </c>
      <c r="I3" s="44" t="str">
        <f aca="false">IF(H3="","",(IF($C$20&lt;25%,"N/A",IF(H3&lt;=($D$20+$B$20),H3,"Descartado"))))</f>
        <v>N/A</v>
      </c>
    </row>
    <row r="4" customFormat="false" ht="25.5" hidden="false" customHeight="false" outlineLevel="0" collapsed="false">
      <c r="A4" s="4"/>
      <c r="B4" s="5"/>
      <c r="C4" s="5"/>
      <c r="D4" s="5"/>
      <c r="E4" s="6"/>
      <c r="F4" s="6"/>
      <c r="G4" s="42" t="s">
        <v>11</v>
      </c>
      <c r="H4" s="8" t="n">
        <f aca="false">19.2*1.0652792</f>
        <v>20.45336064</v>
      </c>
      <c r="I4" s="44" t="str">
        <f aca="false">IF(H4="","",(IF($C$20&lt;25%,"N/A",IF(H4&lt;=($D$20+$B$20),H4,"Descartado"))))</f>
        <v>N/A</v>
      </c>
    </row>
    <row r="5" customFormat="false" ht="26.25" hidden="false" customHeight="true" outlineLevel="0" collapsed="false">
      <c r="A5" s="4"/>
      <c r="B5" s="5"/>
      <c r="C5" s="5"/>
      <c r="D5" s="5"/>
      <c r="E5" s="6"/>
      <c r="F5" s="6"/>
      <c r="G5" s="42" t="s">
        <v>12</v>
      </c>
      <c r="H5" s="8" t="n">
        <f aca="false">19.3*1.0652792</f>
        <v>20.55988856</v>
      </c>
      <c r="I5" s="44" t="str">
        <f aca="false">IF(H5="","",(IF($C$20&lt;25%,"N/A",IF(H5&lt;=($D$20+$B$20),H5,"Descartado"))))</f>
        <v>N/A</v>
      </c>
    </row>
    <row r="6" customFormat="false" ht="26.25" hidden="false" customHeight="true" outlineLevel="0" collapsed="false">
      <c r="A6" s="4"/>
      <c r="B6" s="5"/>
      <c r="C6" s="5"/>
      <c r="D6" s="5"/>
      <c r="E6" s="6"/>
      <c r="F6" s="6"/>
      <c r="G6" s="42" t="s">
        <v>13</v>
      </c>
      <c r="H6" s="8" t="n">
        <f aca="false">19.4*1.0652792</f>
        <v>20.66641648</v>
      </c>
      <c r="I6" s="44" t="str">
        <f aca="false">IF(H6="","",(IF($C$20&lt;25%,"N/A",IF(H6&lt;=($D$20+$B$20),H6,"Descartado"))))</f>
        <v>N/A</v>
      </c>
    </row>
    <row r="7" customFormat="false" ht="13.5" hidden="false" customHeight="true" outlineLevel="0" collapsed="false">
      <c r="A7" s="4"/>
      <c r="B7" s="5"/>
      <c r="C7" s="5"/>
      <c r="D7" s="5"/>
      <c r="E7" s="6"/>
      <c r="F7" s="6"/>
      <c r="G7" s="7"/>
      <c r="H7" s="10"/>
      <c r="I7" s="44" t="str">
        <f aca="false">IF(H7="","",(IF($C$20&lt;25%,"N/A",IF(H7&lt;=($D$20+$B$20),H7,"Descartado"))))</f>
        <v/>
      </c>
    </row>
    <row r="8" customFormat="false" ht="15.75" hidden="false" customHeight="true" outlineLevel="0" collapsed="false">
      <c r="A8" s="4"/>
      <c r="B8" s="5"/>
      <c r="C8" s="5"/>
      <c r="D8" s="5"/>
      <c r="E8" s="6"/>
      <c r="F8" s="6"/>
      <c r="G8" s="7"/>
      <c r="H8" s="10"/>
      <c r="I8" s="44" t="str">
        <f aca="false">IF(H8="","",(IF($C$20&lt;25%,"N/A",IF(H8&lt;=($D$20+$B$20),H8,"Descartado"))))</f>
        <v/>
      </c>
    </row>
    <row r="9" customFormat="false" ht="12.75" hidden="false" customHeight="false" outlineLevel="0" collapsed="false">
      <c r="A9" s="4"/>
      <c r="B9" s="5"/>
      <c r="C9" s="5"/>
      <c r="D9" s="5"/>
      <c r="E9" s="6"/>
      <c r="F9" s="6"/>
      <c r="G9" s="7"/>
      <c r="H9" s="10"/>
      <c r="I9" s="44" t="str">
        <f aca="false">IF(H9="","",(IF($C$20&lt;25%,"N/A",IF(H9&lt;=($D$20+$B$20),H9,"Descartado"))))</f>
        <v/>
      </c>
    </row>
    <row r="10" customFormat="false" ht="12.75" hidden="false" customHeight="false" outlineLevel="0" collapsed="false">
      <c r="A10" s="4"/>
      <c r="B10" s="5"/>
      <c r="C10" s="5"/>
      <c r="D10" s="5"/>
      <c r="E10" s="6"/>
      <c r="F10" s="6"/>
      <c r="G10" s="11"/>
      <c r="H10" s="11"/>
      <c r="I10" s="44" t="str">
        <f aca="false">IF(H10="","",(IF($C$20&lt;25%,"N/A",IF(H10&lt;=($D$20+$B$20),H10,"Descartado"))))</f>
        <v/>
      </c>
    </row>
    <row r="11" customFormat="false" ht="12.75" hidden="false" customHeight="false" outlineLevel="0" collapsed="false">
      <c r="A11" s="4"/>
      <c r="B11" s="5"/>
      <c r="C11" s="5"/>
      <c r="D11" s="5"/>
      <c r="E11" s="6"/>
      <c r="F11" s="6"/>
      <c r="G11" s="11"/>
      <c r="H11" s="11"/>
      <c r="I11" s="44" t="str">
        <f aca="false">IF(H11="","",(IF($C$20&lt;25%,"N/A",IF(H11&lt;=($D$20+$B$20),H11,"Descartado"))))</f>
        <v/>
      </c>
    </row>
    <row r="12" customFormat="false" ht="12.75" hidden="false" customHeight="false" outlineLevel="0" collapsed="false">
      <c r="A12" s="4"/>
      <c r="B12" s="5"/>
      <c r="C12" s="5"/>
      <c r="D12" s="5"/>
      <c r="E12" s="6"/>
      <c r="F12" s="6"/>
      <c r="G12" s="11"/>
      <c r="H12" s="11"/>
      <c r="I12" s="44" t="str">
        <f aca="false">IF(H12="","",(IF($C$20&lt;25%,"N/A",IF(H12&lt;=($D$20+$B$20),H12,"Descartado"))))</f>
        <v/>
      </c>
    </row>
    <row r="13" customFormat="false" ht="12.75" hidden="false" customHeight="false" outlineLevel="0" collapsed="false">
      <c r="A13" s="4"/>
      <c r="B13" s="5"/>
      <c r="C13" s="5"/>
      <c r="D13" s="5"/>
      <c r="E13" s="6"/>
      <c r="F13" s="6"/>
      <c r="G13" s="11"/>
      <c r="H13" s="11"/>
      <c r="I13" s="44" t="str">
        <f aca="false">IF(H13="","",(IF($C$20&lt;25%,"N/A",IF(H13&lt;=($D$20+$B$20),H13,"Descartado"))))</f>
        <v/>
      </c>
    </row>
    <row r="14" customFormat="false" ht="12.75" hidden="false" customHeight="false" outlineLevel="0" collapsed="false">
      <c r="A14" s="4"/>
      <c r="B14" s="5"/>
      <c r="C14" s="5"/>
      <c r="D14" s="5"/>
      <c r="E14" s="6"/>
      <c r="F14" s="6"/>
      <c r="G14" s="11"/>
      <c r="H14" s="11"/>
      <c r="I14" s="44" t="str">
        <f aca="false">IF(H14="","",(IF($C$20&lt;25%,"N/A",IF(H14&lt;=($D$20+$B$20),H14,"Descartado"))))</f>
        <v/>
      </c>
    </row>
    <row r="15" customFormat="false" ht="12.75" hidden="false" customHeight="false" outlineLevel="0" collapsed="false">
      <c r="A15" s="4"/>
      <c r="B15" s="5"/>
      <c r="C15" s="5"/>
      <c r="D15" s="5"/>
      <c r="E15" s="6"/>
      <c r="F15" s="6"/>
      <c r="G15" s="11"/>
      <c r="H15" s="11"/>
      <c r="I15" s="44" t="str">
        <f aca="false">IF(H15="","",(IF($C$20&lt;25%,"N/A",IF(H15&lt;=($D$20+$B$20),H15,"Descartado"))))</f>
        <v/>
      </c>
    </row>
    <row r="16" customFormat="false" ht="12.75" hidden="false" customHeight="false" outlineLevel="0" collapsed="false">
      <c r="A16" s="4"/>
      <c r="B16" s="5"/>
      <c r="C16" s="5"/>
      <c r="D16" s="5"/>
      <c r="E16" s="6"/>
      <c r="F16" s="6"/>
      <c r="G16" s="11"/>
      <c r="H16" s="11"/>
      <c r="I16" s="44" t="str">
        <f aca="false">IF(H16="","",(IF($C$20&lt;25%,"N/A",IF(H16&lt;=($D$20+$B$20),H16,"Descartado"))))</f>
        <v/>
      </c>
    </row>
    <row r="17" customFormat="false" ht="12.75" hidden="false" customHeight="false" outlineLevel="0" collapsed="false">
      <c r="A17" s="4"/>
      <c r="B17" s="5"/>
      <c r="C17" s="5"/>
      <c r="D17" s="5"/>
      <c r="E17" s="6"/>
      <c r="F17" s="6"/>
      <c r="G17" s="11"/>
      <c r="H17" s="11"/>
      <c r="I17" s="44" t="str">
        <f aca="false">IF(H17="","",(IF($C$20&lt;25%,"N/A",IF(H17&lt;=($D$20+$B$20),H17,"Descartado"))))</f>
        <v/>
      </c>
    </row>
    <row r="18" customFormat="false" ht="12.75" hidden="false" customHeight="false" outlineLevel="0" collapsed="false">
      <c r="A18" s="12"/>
      <c r="B18" s="13"/>
      <c r="C18" s="13"/>
      <c r="D18" s="13"/>
      <c r="E18" s="14"/>
      <c r="F18" s="14"/>
      <c r="G18" s="15"/>
      <c r="H18" s="16"/>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0.137526953355371</v>
      </c>
      <c r="C20" s="24" t="n">
        <f aca="false">IF(H23&lt;2,"N/A",(B20/D20))</f>
        <v>0.00670646466875738</v>
      </c>
      <c r="D20" s="25" t="n">
        <f aca="false">AVERAGE(H3:H17)</f>
        <v>20.5066246</v>
      </c>
      <c r="E20" s="26" t="str">
        <f aca="false">IF(H23&lt;2,"N/A",(IF(C20&lt;=25%,"N/A",AVERAGE(I3:I17))))</f>
        <v>N/A</v>
      </c>
      <c r="F20" s="25" t="n">
        <f aca="false">MEDIAN(H3:H17)</f>
        <v>20.5066246</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20.5066246</v>
      </c>
      <c r="E22" s="33"/>
    </row>
    <row r="23" customFormat="false" ht="12.75" hidden="false" customHeight="false" outlineLevel="0" collapsed="false">
      <c r="B23" s="32" t="s">
        <v>20</v>
      </c>
      <c r="C23" s="32"/>
      <c r="D23" s="33" t="n">
        <f aca="false">ROUND(D22,2)*F3</f>
        <v>1025.5</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108</v>
      </c>
      <c r="B2" s="3" t="s">
        <v>2</v>
      </c>
      <c r="C2" s="3"/>
      <c r="D2" s="3"/>
      <c r="E2" s="49" t="s">
        <v>3</v>
      </c>
      <c r="F2" s="49" t="s">
        <v>4</v>
      </c>
      <c r="G2" s="49" t="s">
        <v>5</v>
      </c>
      <c r="H2" s="3" t="s">
        <v>6</v>
      </c>
      <c r="I2" s="4" t="s">
        <v>7</v>
      </c>
    </row>
    <row r="3" customFormat="false" ht="12.75" hidden="false" customHeight="true" outlineLevel="0" collapsed="false">
      <c r="A3" s="49"/>
      <c r="B3" s="5" t="s">
        <v>109</v>
      </c>
      <c r="C3" s="5"/>
      <c r="D3" s="5"/>
      <c r="E3" s="6" t="s">
        <v>3</v>
      </c>
      <c r="F3" s="50" t="n">
        <v>1500</v>
      </c>
      <c r="G3" s="51" t="s">
        <v>59</v>
      </c>
      <c r="H3" s="9" t="n">
        <v>11.71</v>
      </c>
      <c r="I3" s="9" t="str">
        <f aca="false">IF(H3="","",(IF($C$20&lt;25%,"N/A",IF(H3&lt;=($D$20+$B$20),H3,"Descartado"))))</f>
        <v>N/A</v>
      </c>
    </row>
    <row r="4" customFormat="false" ht="12.75" hidden="false" customHeight="false" outlineLevel="0" collapsed="false">
      <c r="A4" s="49"/>
      <c r="B4" s="5"/>
      <c r="C4" s="5"/>
      <c r="D4" s="5"/>
      <c r="E4" s="6"/>
      <c r="F4" s="6"/>
      <c r="G4" s="51" t="s">
        <v>60</v>
      </c>
      <c r="H4" s="9" t="n">
        <v>11.72</v>
      </c>
      <c r="I4" s="9" t="str">
        <f aca="false">IF(H4="","",(IF($C$20&lt;25%,"N/A",IF(H4&lt;=($D$20+$B$20),H4,"Descartado"))))</f>
        <v>N/A</v>
      </c>
    </row>
    <row r="5" customFormat="false" ht="12.75" hidden="false" customHeight="false" outlineLevel="0" collapsed="false">
      <c r="A5" s="49"/>
      <c r="B5" s="5"/>
      <c r="C5" s="5"/>
      <c r="D5" s="5"/>
      <c r="E5" s="6"/>
      <c r="F5" s="6"/>
      <c r="G5" s="51" t="s">
        <v>61</v>
      </c>
      <c r="H5" s="9" t="n">
        <v>12.04</v>
      </c>
      <c r="I5" s="9" t="str">
        <f aca="false">IF(H5="","",(IF($C$20&lt;25%,"N/A",IF(H5&lt;=($D$20+$B$20),H5,"Descartado"))))</f>
        <v>N/A</v>
      </c>
    </row>
    <row r="6" customFormat="false" ht="12.75" hidden="false" customHeight="false" outlineLevel="0" collapsed="false">
      <c r="A6" s="49"/>
      <c r="B6" s="5"/>
      <c r="C6" s="5"/>
      <c r="D6" s="5"/>
      <c r="E6" s="6"/>
      <c r="F6" s="6"/>
      <c r="G6" s="51" t="s">
        <v>62</v>
      </c>
      <c r="H6" s="9" t="n">
        <v>12.3</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0.283357842077234</v>
      </c>
      <c r="C20" s="24" t="n">
        <f aca="false">IF(H23&lt;2,"N/A",(B20/D20))</f>
        <v>0.0237268446369884</v>
      </c>
      <c r="D20" s="25" t="n">
        <f aca="false">AVERAGE(H3:H17)</f>
        <v>11.9425</v>
      </c>
      <c r="E20" s="26" t="str">
        <f aca="false">IF(H23&lt;2,"N/A",(IF(C20&lt;=25%,"N/A",AVERAGE(I3:I17))))</f>
        <v>N/A</v>
      </c>
      <c r="F20" s="25" t="n">
        <f aca="false">MEDIAN(H3:H17)</f>
        <v>11.88</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11.9425</v>
      </c>
      <c r="E22" s="33"/>
    </row>
    <row r="23" customFormat="false" ht="12.75" hidden="false" customHeight="false" outlineLevel="0" collapsed="false">
      <c r="B23" s="32" t="s">
        <v>20</v>
      </c>
      <c r="C23" s="32"/>
      <c r="D23" s="33" t="n">
        <f aca="false">ROUND(D22,2)*F3</f>
        <v>17910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1.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110</v>
      </c>
      <c r="B2" s="3" t="s">
        <v>2</v>
      </c>
      <c r="C2" s="3"/>
      <c r="D2" s="3"/>
      <c r="E2" s="49" t="s">
        <v>3</v>
      </c>
      <c r="F2" s="49" t="s">
        <v>4</v>
      </c>
      <c r="G2" s="49" t="s">
        <v>5</v>
      </c>
      <c r="H2" s="3" t="s">
        <v>6</v>
      </c>
      <c r="I2" s="4" t="s">
        <v>7</v>
      </c>
    </row>
    <row r="3" customFormat="false" ht="12.75" hidden="false" customHeight="true" outlineLevel="0" collapsed="false">
      <c r="A3" s="49"/>
      <c r="B3" s="5" t="s">
        <v>111</v>
      </c>
      <c r="C3" s="5"/>
      <c r="D3" s="5"/>
      <c r="E3" s="6" t="s">
        <v>3</v>
      </c>
      <c r="F3" s="50" t="n">
        <v>250</v>
      </c>
      <c r="G3" s="51" t="s">
        <v>59</v>
      </c>
      <c r="H3" s="9" t="n">
        <v>42.6</v>
      </c>
      <c r="I3" s="9" t="str">
        <f aca="false">IF(H3="","",(IF($C$20&lt;25%,"N/A",IF(H3&lt;=($D$20+$B$20),H3,"Descartado"))))</f>
        <v>N/A</v>
      </c>
    </row>
    <row r="4" customFormat="false" ht="12.75" hidden="false" customHeight="false" outlineLevel="0" collapsed="false">
      <c r="A4" s="49"/>
      <c r="B4" s="5"/>
      <c r="C4" s="5"/>
      <c r="D4" s="5"/>
      <c r="E4" s="6"/>
      <c r="F4" s="6"/>
      <c r="G4" s="51" t="s">
        <v>60</v>
      </c>
      <c r="H4" s="9" t="n">
        <v>42.61</v>
      </c>
      <c r="I4" s="9" t="str">
        <f aca="false">IF(H4="","",(IF($C$20&lt;25%,"N/A",IF(H4&lt;=($D$20+$B$20),H4,"Descartado"))))</f>
        <v>N/A</v>
      </c>
    </row>
    <row r="5" customFormat="false" ht="12.75" hidden="false" customHeight="false" outlineLevel="0" collapsed="false">
      <c r="A5" s="49"/>
      <c r="B5" s="5"/>
      <c r="C5" s="5"/>
      <c r="D5" s="5"/>
      <c r="E5" s="6"/>
      <c r="F5" s="6"/>
      <c r="G5" s="51" t="s">
        <v>61</v>
      </c>
      <c r="H5" s="9" t="n">
        <v>42.93</v>
      </c>
      <c r="I5" s="9" t="str">
        <f aca="false">IF(H5="","",(IF($C$20&lt;25%,"N/A",IF(H5&lt;=($D$20+$B$20),H5,"Descartado"))))</f>
        <v>N/A</v>
      </c>
    </row>
    <row r="6" customFormat="false" ht="12.75" hidden="false" customHeight="false" outlineLevel="0" collapsed="false">
      <c r="A6" s="49"/>
      <c r="B6" s="5"/>
      <c r="C6" s="5"/>
      <c r="D6" s="5"/>
      <c r="E6" s="6"/>
      <c r="F6" s="6"/>
      <c r="G6" s="51" t="s">
        <v>13</v>
      </c>
      <c r="H6" s="9" t="n">
        <v>46.87</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2.08397656736666</v>
      </c>
      <c r="C20" s="24" t="n">
        <f aca="false">IF(H23&lt;2,"N/A",(B20/D20))</f>
        <v>0.04763102833819</v>
      </c>
      <c r="D20" s="25" t="n">
        <f aca="false">AVERAGE(H3:H17)</f>
        <v>43.7525</v>
      </c>
      <c r="E20" s="26" t="str">
        <f aca="false">IF(H23&lt;2,"N/A",(IF(C20&lt;=25%,"N/A",AVERAGE(I3:I17))))</f>
        <v>N/A</v>
      </c>
      <c r="F20" s="25" t="n">
        <f aca="false">MEDIAN(H3:H17)</f>
        <v>42.77</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43.7525</v>
      </c>
      <c r="E22" s="33"/>
    </row>
    <row r="23" customFormat="false" ht="12.75" hidden="false" customHeight="false" outlineLevel="0" collapsed="false">
      <c r="B23" s="32" t="s">
        <v>20</v>
      </c>
      <c r="C23" s="32"/>
      <c r="D23" s="33" t="n">
        <f aca="false">ROUND(D22,2)*F3</f>
        <v>10937.5</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112</v>
      </c>
      <c r="B2" s="3" t="s">
        <v>2</v>
      </c>
      <c r="C2" s="3"/>
      <c r="D2" s="3"/>
      <c r="E2" s="49" t="s">
        <v>3</v>
      </c>
      <c r="F2" s="49" t="s">
        <v>4</v>
      </c>
      <c r="G2" s="49" t="s">
        <v>5</v>
      </c>
      <c r="H2" s="3" t="s">
        <v>6</v>
      </c>
      <c r="I2" s="4" t="s">
        <v>7</v>
      </c>
    </row>
    <row r="3" customFormat="false" ht="12.75" hidden="false" customHeight="true" outlineLevel="0" collapsed="false">
      <c r="A3" s="49"/>
      <c r="B3" s="5" t="s">
        <v>113</v>
      </c>
      <c r="C3" s="5"/>
      <c r="D3" s="5"/>
      <c r="E3" s="6" t="s">
        <v>114</v>
      </c>
      <c r="F3" s="50" t="n">
        <v>8000</v>
      </c>
      <c r="G3" s="51" t="s">
        <v>59</v>
      </c>
      <c r="H3" s="9" t="n">
        <v>0.8</v>
      </c>
      <c r="I3" s="9" t="str">
        <f aca="false">IF(H3="","",(IF($C$20&lt;25%,"N/A",IF(H3&lt;=($D$20+$B$20),H3,"Descartado"))))</f>
        <v>N/A</v>
      </c>
    </row>
    <row r="4" customFormat="false" ht="12.75" hidden="false" customHeight="false" outlineLevel="0" collapsed="false">
      <c r="A4" s="49"/>
      <c r="B4" s="5"/>
      <c r="C4" s="5"/>
      <c r="D4" s="5"/>
      <c r="E4" s="6"/>
      <c r="F4" s="6"/>
      <c r="G4" s="51" t="s">
        <v>60</v>
      </c>
      <c r="H4" s="9" t="n">
        <v>0.82</v>
      </c>
      <c r="I4" s="9" t="str">
        <f aca="false">IF(H4="","",(IF($C$20&lt;25%,"N/A",IF(H4&lt;=($D$20+$B$20),H4,"Descartado"))))</f>
        <v>N/A</v>
      </c>
    </row>
    <row r="5" customFormat="false" ht="12.75" hidden="false" customHeight="false" outlineLevel="0" collapsed="false">
      <c r="A5" s="49"/>
      <c r="B5" s="5"/>
      <c r="C5" s="5"/>
      <c r="D5" s="5"/>
      <c r="E5" s="6"/>
      <c r="F5" s="6"/>
      <c r="G5" s="51" t="s">
        <v>61</v>
      </c>
      <c r="H5" s="9" t="n">
        <v>0.83</v>
      </c>
      <c r="I5" s="9" t="str">
        <f aca="false">IF(H5="","",(IF($C$20&lt;25%,"N/A",IF(H5&lt;=($D$20+$B$20),H5,"Descartado"))))</f>
        <v>N/A</v>
      </c>
    </row>
    <row r="6" customFormat="false" ht="12.75" hidden="false" customHeight="false" outlineLevel="0" collapsed="false">
      <c r="A6" s="49"/>
      <c r="B6" s="5"/>
      <c r="C6" s="5"/>
      <c r="D6" s="5"/>
      <c r="E6" s="6"/>
      <c r="F6" s="6"/>
      <c r="G6" s="51" t="s">
        <v>62</v>
      </c>
      <c r="H6" s="9" t="n">
        <v>0.85</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0.0208166599946613</v>
      </c>
      <c r="C20" s="24" t="n">
        <f aca="false">IF(H23&lt;2,"N/A",(B20/D20))</f>
        <v>0.025232315145044</v>
      </c>
      <c r="D20" s="25" t="n">
        <f aca="false">AVERAGE(H3:H17)</f>
        <v>0.825</v>
      </c>
      <c r="E20" s="26" t="str">
        <f aca="false">IF(H23&lt;2,"N/A",(IF(C20&lt;=25%,"N/A",AVERAGE(I3:I17))))</f>
        <v>N/A</v>
      </c>
      <c r="F20" s="25" t="n">
        <f aca="false">MEDIAN(H3:H17)</f>
        <v>0.825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0.825</v>
      </c>
      <c r="E22" s="33"/>
    </row>
    <row r="23" customFormat="false" ht="12.75" hidden="false" customHeight="false" outlineLevel="0" collapsed="false">
      <c r="B23" s="32" t="s">
        <v>20</v>
      </c>
      <c r="C23" s="32"/>
      <c r="D23" s="33" t="n">
        <f aca="false">ROUND(D22,2)*F3</f>
        <v>6640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115</v>
      </c>
      <c r="B2" s="3" t="s">
        <v>2</v>
      </c>
      <c r="C2" s="3"/>
      <c r="D2" s="3"/>
      <c r="E2" s="49" t="s">
        <v>3</v>
      </c>
      <c r="F2" s="49" t="s">
        <v>4</v>
      </c>
      <c r="G2" s="49" t="s">
        <v>5</v>
      </c>
      <c r="H2" s="3" t="s">
        <v>6</v>
      </c>
      <c r="I2" s="4" t="s">
        <v>7</v>
      </c>
    </row>
    <row r="3" customFormat="false" ht="12.75" hidden="false" customHeight="true" outlineLevel="0" collapsed="false">
      <c r="A3" s="49"/>
      <c r="B3" s="5" t="s">
        <v>116</v>
      </c>
      <c r="C3" s="5"/>
      <c r="D3" s="5"/>
      <c r="E3" s="6" t="s">
        <v>114</v>
      </c>
      <c r="F3" s="50" t="n">
        <v>250</v>
      </c>
      <c r="G3" s="51" t="s">
        <v>59</v>
      </c>
      <c r="H3" s="9" t="n">
        <v>9</v>
      </c>
      <c r="I3" s="9" t="n">
        <f aca="false">IF(H3="","",(IF($C$20&lt;25%,"N/A",IF(H3&lt;=($D$20+$B$20),H3,"Descartado"))))</f>
        <v>9</v>
      </c>
    </row>
    <row r="4" customFormat="false" ht="12.75" hidden="false" customHeight="false" outlineLevel="0" collapsed="false">
      <c r="A4" s="49"/>
      <c r="B4" s="5"/>
      <c r="C4" s="5"/>
      <c r="D4" s="5"/>
      <c r="E4" s="6"/>
      <c r="F4" s="6"/>
      <c r="G4" s="51" t="s">
        <v>60</v>
      </c>
      <c r="H4" s="9" t="n">
        <v>9.03</v>
      </c>
      <c r="I4" s="9" t="n">
        <f aca="false">IF(H4="","",(IF($C$20&lt;25%,"N/A",IF(H4&lt;=($D$20+$B$20),H4,"Descartado"))))</f>
        <v>9.03</v>
      </c>
    </row>
    <row r="5" customFormat="false" ht="12.75" hidden="false" customHeight="false" outlineLevel="0" collapsed="false">
      <c r="A5" s="49"/>
      <c r="B5" s="5"/>
      <c r="C5" s="5"/>
      <c r="D5" s="5"/>
      <c r="E5" s="6"/>
      <c r="F5" s="6"/>
      <c r="G5" s="51" t="s">
        <v>61</v>
      </c>
      <c r="H5" s="9" t="n">
        <v>9.07</v>
      </c>
      <c r="I5" s="9" t="n">
        <f aca="false">IF(H5="","",(IF($C$20&lt;25%,"N/A",IF(H5&lt;=($D$20+$B$20),H5,"Descartado"))))</f>
        <v>9.07</v>
      </c>
    </row>
    <row r="6" customFormat="false" ht="12.75" hidden="false" customHeight="false" outlineLevel="0" collapsed="false">
      <c r="A6" s="49"/>
      <c r="B6" s="5"/>
      <c r="C6" s="5"/>
      <c r="D6" s="5"/>
      <c r="E6" s="6"/>
      <c r="F6" s="6"/>
      <c r="G6" s="51" t="s">
        <v>13</v>
      </c>
      <c r="H6" s="9" t="n">
        <v>15.59</v>
      </c>
      <c r="I6" s="9" t="str">
        <f aca="false">IF(H6="","",(IF($C$20&lt;25%,"N/A",IF(H6&lt;=($D$20+$B$20),H6,"Descartado"))))</f>
        <v>Descartado</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3.27845873340914</v>
      </c>
      <c r="C20" s="24" t="n">
        <f aca="false">IF(H23&lt;2,"N/A",(B20/D20))</f>
        <v>0.307187513085888</v>
      </c>
      <c r="D20" s="25" t="n">
        <f aca="false">AVERAGE(H3:H17)</f>
        <v>10.6725</v>
      </c>
      <c r="E20" s="26" t="n">
        <f aca="false">IF(H23&lt;2,"N/A",(IF(C20&lt;=25%,"N/A",AVERAGE(I3:I17))))</f>
        <v>9.03333333333333</v>
      </c>
      <c r="F20" s="25" t="n">
        <f aca="false">MEDIAN(H3:H17)</f>
        <v>9.05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9.03333333333333</v>
      </c>
      <c r="E22" s="33"/>
    </row>
    <row r="23" customFormat="false" ht="12.75" hidden="false" customHeight="false" outlineLevel="0" collapsed="false">
      <c r="B23" s="32" t="s">
        <v>20</v>
      </c>
      <c r="C23" s="32"/>
      <c r="D23" s="33" t="n">
        <f aca="false">ROUND(D22,2)*F3</f>
        <v>2257.5</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117</v>
      </c>
      <c r="B2" s="3" t="s">
        <v>2</v>
      </c>
      <c r="C2" s="3"/>
      <c r="D2" s="3"/>
      <c r="E2" s="49" t="s">
        <v>3</v>
      </c>
      <c r="F2" s="49" t="s">
        <v>4</v>
      </c>
      <c r="G2" s="49" t="s">
        <v>5</v>
      </c>
      <c r="H2" s="3" t="s">
        <v>6</v>
      </c>
      <c r="I2" s="4" t="s">
        <v>7</v>
      </c>
    </row>
    <row r="3" customFormat="false" ht="12.75" hidden="false" customHeight="true" outlineLevel="0" collapsed="false">
      <c r="A3" s="49"/>
      <c r="B3" s="5" t="s">
        <v>118</v>
      </c>
      <c r="C3" s="5"/>
      <c r="D3" s="5"/>
      <c r="E3" s="6" t="s">
        <v>3</v>
      </c>
      <c r="F3" s="50" t="n">
        <v>500</v>
      </c>
      <c r="G3" s="51" t="s">
        <v>59</v>
      </c>
      <c r="H3" s="9" t="n">
        <v>20.0254</v>
      </c>
      <c r="I3" s="9" t="str">
        <f aca="false">IF(H3="","",(IF($C$20&lt;25%,"N/A",IF(H3&lt;=($D$20+$B$20),H3,"Descartado"))))</f>
        <v>N/A</v>
      </c>
    </row>
    <row r="4" customFormat="false" ht="12.75" hidden="false" customHeight="false" outlineLevel="0" collapsed="false">
      <c r="A4" s="49"/>
      <c r="B4" s="5"/>
      <c r="C4" s="5"/>
      <c r="D4" s="5"/>
      <c r="E4" s="6"/>
      <c r="F4" s="6"/>
      <c r="G4" s="51" t="s">
        <v>60</v>
      </c>
      <c r="H4" s="9" t="n">
        <v>20.08</v>
      </c>
      <c r="I4" s="9" t="str">
        <f aca="false">IF(H4="","",(IF($C$20&lt;25%,"N/A",IF(H4&lt;=($D$20+$B$20),H4,"Descartado"))))</f>
        <v>N/A</v>
      </c>
    </row>
    <row r="5" customFormat="false" ht="12.75" hidden="false" customHeight="false" outlineLevel="0" collapsed="false">
      <c r="A5" s="49"/>
      <c r="B5" s="5"/>
      <c r="C5" s="5"/>
      <c r="D5" s="5"/>
      <c r="E5" s="6"/>
      <c r="F5" s="6"/>
      <c r="G5" s="51" t="s">
        <v>61</v>
      </c>
      <c r="H5" s="9" t="n">
        <v>20.08</v>
      </c>
      <c r="I5" s="9" t="str">
        <f aca="false">IF(H5="","",(IF($C$20&lt;25%,"N/A",IF(H5&lt;=($D$20+$B$20),H5,"Descartado"))))</f>
        <v>N/A</v>
      </c>
    </row>
    <row r="6" customFormat="false" ht="12.75" hidden="false" customHeight="false" outlineLevel="0" collapsed="false">
      <c r="A6" s="49"/>
      <c r="B6" s="5"/>
      <c r="C6" s="5"/>
      <c r="D6" s="5"/>
      <c r="E6" s="6"/>
      <c r="F6" s="6"/>
      <c r="G6" s="51" t="s">
        <v>62</v>
      </c>
      <c r="H6" s="9" t="n">
        <v>24.75</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2.34424130370574</v>
      </c>
      <c r="C20" s="24" t="n">
        <f aca="false">IF(H23&lt;2,"N/A",(B20/D20))</f>
        <v>0.110401142689891</v>
      </c>
      <c r="D20" s="25" t="n">
        <f aca="false">AVERAGE(H3:H17)</f>
        <v>21.23385</v>
      </c>
      <c r="E20" s="26" t="str">
        <f aca="false">IF(H23&lt;2,"N/A",(IF(C20&lt;=25%,"N/A",AVERAGE(I3:I17))))</f>
        <v>N/A</v>
      </c>
      <c r="F20" s="25" t="n">
        <f aca="false">MEDIAN(H3:H17)</f>
        <v>20.08</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21.23385</v>
      </c>
      <c r="E22" s="33"/>
    </row>
    <row r="23" customFormat="false" ht="12.75" hidden="false" customHeight="false" outlineLevel="0" collapsed="false">
      <c r="B23" s="32" t="s">
        <v>20</v>
      </c>
      <c r="C23" s="32"/>
      <c r="D23" s="33" t="n">
        <f aca="false">ROUND(D22,2)*F3</f>
        <v>10615</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2" t="s">
        <v>119</v>
      </c>
      <c r="B2" s="63" t="s">
        <v>2</v>
      </c>
      <c r="C2" s="63"/>
      <c r="D2" s="63"/>
      <c r="E2" s="62" t="s">
        <v>3</v>
      </c>
      <c r="F2" s="62" t="s">
        <v>4</v>
      </c>
      <c r="G2" s="62" t="s">
        <v>5</v>
      </c>
      <c r="H2" s="63" t="s">
        <v>6</v>
      </c>
      <c r="I2" s="64" t="s">
        <v>7</v>
      </c>
    </row>
    <row r="3" customFormat="false" ht="12.75" hidden="false" customHeight="true" outlineLevel="0" collapsed="false">
      <c r="A3" s="62"/>
      <c r="B3" s="47" t="s">
        <v>120</v>
      </c>
      <c r="C3" s="47"/>
      <c r="D3" s="47"/>
      <c r="E3" s="65" t="s">
        <v>3</v>
      </c>
      <c r="F3" s="66" t="n">
        <v>800</v>
      </c>
      <c r="G3" s="67" t="s">
        <v>59</v>
      </c>
      <c r="H3" s="68" t="n">
        <v>1.01</v>
      </c>
      <c r="I3" s="68" t="str">
        <f aca="false">IF(H3="","",(IF($C$20&lt;25%,"N/A",IF(H3&lt;=($D$20+$B$20),H3,"Descartado"))))</f>
        <v>N/A</v>
      </c>
    </row>
    <row r="4" customFormat="false" ht="12.75" hidden="false" customHeight="false" outlineLevel="0" collapsed="false">
      <c r="A4" s="62"/>
      <c r="B4" s="47"/>
      <c r="C4" s="47"/>
      <c r="D4" s="47"/>
      <c r="E4" s="65"/>
      <c r="F4" s="65"/>
      <c r="G4" s="67" t="s">
        <v>60</v>
      </c>
      <c r="H4" s="68" t="n">
        <v>1.07</v>
      </c>
      <c r="I4" s="68" t="str">
        <f aca="false">IF(H4="","",(IF($C$20&lt;25%,"N/A",IF(H4&lt;=($D$20+$B$20),H4,"Descartado"))))</f>
        <v>N/A</v>
      </c>
    </row>
    <row r="5" customFormat="false" ht="12.75" hidden="false" customHeight="false" outlineLevel="0" collapsed="false">
      <c r="A5" s="62"/>
      <c r="B5" s="47"/>
      <c r="C5" s="47"/>
      <c r="D5" s="47"/>
      <c r="E5" s="65"/>
      <c r="F5" s="65"/>
      <c r="G5" s="67" t="s">
        <v>61</v>
      </c>
      <c r="H5" s="68" t="n">
        <v>1.33</v>
      </c>
      <c r="I5" s="68" t="str">
        <f aca="false">IF(H5="","",(IF($C$20&lt;25%,"N/A",IF(H5&lt;=($D$20+$B$20),H5,"Descartado"))))</f>
        <v>N/A</v>
      </c>
    </row>
    <row r="6" customFormat="false" ht="12.75" hidden="false" customHeight="false" outlineLevel="0" collapsed="false">
      <c r="A6" s="62"/>
      <c r="B6" s="47"/>
      <c r="C6" s="47"/>
      <c r="D6" s="47"/>
      <c r="E6" s="65"/>
      <c r="F6" s="65"/>
      <c r="G6" s="67" t="s">
        <v>62</v>
      </c>
      <c r="H6" s="68" t="n">
        <v>1.37</v>
      </c>
      <c r="I6" s="68" t="str">
        <f aca="false">IF(H6="","",(IF($C$20&lt;25%,"N/A",IF(H6&lt;=($D$20+$B$20),H6,"Descartado"))))</f>
        <v>N/A</v>
      </c>
    </row>
    <row r="7" customFormat="false" ht="12.75" hidden="false" customHeight="false" outlineLevel="0" collapsed="false">
      <c r="A7" s="62"/>
      <c r="B7" s="47"/>
      <c r="C7" s="47"/>
      <c r="D7" s="47"/>
      <c r="E7" s="65"/>
      <c r="F7" s="65"/>
      <c r="G7" s="67"/>
      <c r="H7" s="68"/>
      <c r="I7" s="68" t="str">
        <f aca="false">IF(H7="","",(IF($C$20&lt;25%,"N/A",IF(H7&lt;=($D$20+$B$20),H7,"Descartado"))))</f>
        <v/>
      </c>
    </row>
    <row r="8" customFormat="false" ht="12.75" hidden="false" customHeight="false" outlineLevel="0" collapsed="false">
      <c r="A8" s="62"/>
      <c r="B8" s="47"/>
      <c r="C8" s="47"/>
      <c r="D8" s="47"/>
      <c r="E8" s="65"/>
      <c r="F8" s="65"/>
      <c r="G8" s="67"/>
      <c r="H8" s="68"/>
      <c r="I8" s="68" t="str">
        <f aca="false">IF(H8="","",(IF($C$20&lt;25%,"N/A",IF(H8&lt;=($D$20+$B$20),H8,"Descartado"))))</f>
        <v/>
      </c>
    </row>
    <row r="9" customFormat="false" ht="12.75" hidden="false" customHeight="false" outlineLevel="0" collapsed="false">
      <c r="A9" s="62"/>
      <c r="B9" s="47"/>
      <c r="C9" s="47"/>
      <c r="D9" s="47"/>
      <c r="E9" s="65"/>
      <c r="F9" s="65"/>
      <c r="G9" s="67"/>
      <c r="H9" s="68"/>
      <c r="I9" s="68" t="str">
        <f aca="false">IF(H9="","",(IF($C$20&lt;25%,"N/A",IF(H9&lt;=($D$20+$B$20),H9,"Descartado"))))</f>
        <v/>
      </c>
    </row>
    <row r="10" customFormat="false" ht="12.75" hidden="false" customHeight="false" outlineLevel="0" collapsed="false">
      <c r="A10" s="62"/>
      <c r="B10" s="47"/>
      <c r="C10" s="47"/>
      <c r="D10" s="47"/>
      <c r="E10" s="65"/>
      <c r="F10" s="65"/>
      <c r="G10" s="67"/>
      <c r="H10" s="68"/>
      <c r="I10" s="68" t="str">
        <f aca="false">IF(H10="","",(IF($C$20&lt;25%,"N/A",IF(H10&lt;=($D$20+$B$20),H10,"Descartado"))))</f>
        <v/>
      </c>
    </row>
    <row r="11" customFormat="false" ht="12.75" hidden="false" customHeight="false" outlineLevel="0" collapsed="false">
      <c r="A11" s="62"/>
      <c r="B11" s="47"/>
      <c r="C11" s="47"/>
      <c r="D11" s="47"/>
      <c r="E11" s="65"/>
      <c r="F11" s="65"/>
      <c r="G11" s="67"/>
      <c r="H11" s="68"/>
      <c r="I11" s="68" t="str">
        <f aca="false">IF(H11="","",(IF($C$20&lt;25%,"N/A",IF(H11&lt;=($D$20+$B$20),H11,"Descartado"))))</f>
        <v/>
      </c>
    </row>
    <row r="12" customFormat="false" ht="12.75" hidden="false" customHeight="false" outlineLevel="0" collapsed="false">
      <c r="A12" s="62"/>
      <c r="B12" s="47"/>
      <c r="C12" s="47"/>
      <c r="D12" s="47"/>
      <c r="E12" s="65"/>
      <c r="F12" s="65"/>
      <c r="G12" s="67"/>
      <c r="H12" s="68"/>
      <c r="I12" s="68" t="str">
        <f aca="false">IF(H12="","",(IF($C$20&lt;25%,"N/A",IF(H12&lt;=($D$20+$B$20),H12,"Descartado"))))</f>
        <v/>
      </c>
    </row>
    <row r="13" customFormat="false" ht="12.75" hidden="false" customHeight="false" outlineLevel="0" collapsed="false">
      <c r="A13" s="62"/>
      <c r="B13" s="47"/>
      <c r="C13" s="47"/>
      <c r="D13" s="47"/>
      <c r="E13" s="65"/>
      <c r="F13" s="65"/>
      <c r="G13" s="67"/>
      <c r="H13" s="68"/>
      <c r="I13" s="68" t="str">
        <f aca="false">IF(H13="","",(IF($C$20&lt;25%,"N/A",IF(H13&lt;=($D$20+$B$20),H13,"Descartado"))))</f>
        <v/>
      </c>
    </row>
    <row r="14" customFormat="false" ht="12.75" hidden="false" customHeight="false" outlineLevel="0" collapsed="false">
      <c r="A14" s="62"/>
      <c r="B14" s="47"/>
      <c r="C14" s="47"/>
      <c r="D14" s="47"/>
      <c r="E14" s="65"/>
      <c r="F14" s="65"/>
      <c r="G14" s="67"/>
      <c r="H14" s="68"/>
      <c r="I14" s="68" t="str">
        <f aca="false">IF(H14="","",(IF($C$20&lt;25%,"N/A",IF(H14&lt;=($D$20+$B$20),H14,"Descartado"))))</f>
        <v/>
      </c>
    </row>
    <row r="15" customFormat="false" ht="12.75" hidden="false" customHeight="false" outlineLevel="0" collapsed="false">
      <c r="A15" s="62"/>
      <c r="B15" s="47"/>
      <c r="C15" s="47"/>
      <c r="D15" s="47"/>
      <c r="E15" s="65"/>
      <c r="F15" s="65"/>
      <c r="G15" s="67"/>
      <c r="H15" s="68"/>
      <c r="I15" s="68" t="str">
        <f aca="false">IF(H15="","",(IF($C$20&lt;25%,"N/A",IF(H15&lt;=($D$20+$B$20),H15,"Descartado"))))</f>
        <v/>
      </c>
    </row>
    <row r="16" customFormat="false" ht="12.75" hidden="false" customHeight="false" outlineLevel="0" collapsed="false">
      <c r="A16" s="62"/>
      <c r="B16" s="47"/>
      <c r="C16" s="47"/>
      <c r="D16" s="47"/>
      <c r="E16" s="65"/>
      <c r="F16" s="65"/>
      <c r="G16" s="67"/>
      <c r="H16" s="68"/>
      <c r="I16" s="68" t="str">
        <f aca="false">IF(H16="","",(IF($C$20&lt;25%,"N/A",IF(H16&lt;=($D$20+$B$20),H16,"Descartado"))))</f>
        <v/>
      </c>
    </row>
    <row r="17" customFormat="false" ht="12.75" hidden="false" customHeight="false" outlineLevel="0" collapsed="false">
      <c r="A17" s="62"/>
      <c r="B17" s="47"/>
      <c r="C17" s="47"/>
      <c r="D17" s="47"/>
      <c r="E17" s="65"/>
      <c r="F17" s="65"/>
      <c r="G17" s="67"/>
      <c r="H17" s="68"/>
      <c r="I17" s="68" t="str">
        <f aca="false">IF(H17="","",(IF($C$20&lt;25%,"N/A",IF(H17&lt;=($D$20+$B$20),H17,"Descartado"))))</f>
        <v/>
      </c>
    </row>
    <row r="18" customFormat="false" ht="12.75" hidden="false" customHeight="false" outlineLevel="0" collapsed="false">
      <c r="A18" s="69"/>
      <c r="B18" s="70"/>
      <c r="C18" s="70"/>
      <c r="D18" s="70"/>
      <c r="E18" s="71"/>
      <c r="F18" s="71"/>
      <c r="G18" s="72"/>
      <c r="H18" s="73"/>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0.181383571472171</v>
      </c>
      <c r="C20" s="81" t="n">
        <f aca="false">IF(H23&lt;2,"N/A",(B20/D20))</f>
        <v>0.151785415457883</v>
      </c>
      <c r="D20" s="82" t="n">
        <f aca="false">AVERAGE(H3:H17)</f>
        <v>1.195</v>
      </c>
      <c r="E20" s="83" t="str">
        <f aca="false">IF(H23&lt;2,"N/A",(IF(C20&lt;=25%,"N/A",AVERAGE(I3:I17))))</f>
        <v>N/A</v>
      </c>
      <c r="F20" s="82" t="n">
        <f aca="false">MEDIAN(H3:H17)</f>
        <v>1.2</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1.195</v>
      </c>
      <c r="E22" s="90"/>
    </row>
    <row r="23" customFormat="false" ht="12.75" hidden="false" customHeight="false" outlineLevel="0" collapsed="false">
      <c r="B23" s="89" t="s">
        <v>20</v>
      </c>
      <c r="C23" s="89"/>
      <c r="D23" s="90" t="n">
        <f aca="false">ROUND(D22,2)*F3</f>
        <v>960</v>
      </c>
      <c r="E23" s="90"/>
      <c r="G23" s="91" t="s">
        <v>21</v>
      </c>
      <c r="H23" s="92" t="n">
        <f aca="false">COUNT(H3:H17)</f>
        <v>4</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121</v>
      </c>
      <c r="B2" s="3" t="s">
        <v>2</v>
      </c>
      <c r="C2" s="3"/>
      <c r="D2" s="3"/>
      <c r="E2" s="49" t="s">
        <v>3</v>
      </c>
      <c r="F2" s="49" t="s">
        <v>4</v>
      </c>
      <c r="G2" s="49" t="s">
        <v>5</v>
      </c>
      <c r="H2" s="3" t="s">
        <v>6</v>
      </c>
      <c r="I2" s="4" t="s">
        <v>7</v>
      </c>
    </row>
    <row r="3" customFormat="false" ht="12.75" hidden="false" customHeight="true" outlineLevel="0" collapsed="false">
      <c r="A3" s="49"/>
      <c r="B3" s="5" t="s">
        <v>122</v>
      </c>
      <c r="C3" s="5"/>
      <c r="D3" s="5"/>
      <c r="E3" s="6" t="s">
        <v>114</v>
      </c>
      <c r="F3" s="50" t="n">
        <v>400</v>
      </c>
      <c r="G3" s="51" t="s">
        <v>59</v>
      </c>
      <c r="H3" s="9" t="n">
        <v>2.84</v>
      </c>
      <c r="I3" s="9" t="str">
        <f aca="false">IF(H3="","",(IF($C$20&lt;25%,"N/A",IF(H3&lt;=($D$20+$B$20),H3,"Descartado"))))</f>
        <v>N/A</v>
      </c>
    </row>
    <row r="4" customFormat="false" ht="12.75" hidden="false" customHeight="false" outlineLevel="0" collapsed="false">
      <c r="A4" s="49"/>
      <c r="B4" s="5"/>
      <c r="C4" s="5"/>
      <c r="D4" s="5"/>
      <c r="E4" s="6"/>
      <c r="F4" s="6"/>
      <c r="G4" s="51" t="s">
        <v>60</v>
      </c>
      <c r="H4" s="9" t="n">
        <v>2.87</v>
      </c>
      <c r="I4" s="9" t="str">
        <f aca="false">IF(H4="","",(IF($C$20&lt;25%,"N/A",IF(H4&lt;=($D$20+$B$20),H4,"Descartado"))))</f>
        <v>N/A</v>
      </c>
    </row>
    <row r="5" customFormat="false" ht="12.75" hidden="false" customHeight="false" outlineLevel="0" collapsed="false">
      <c r="A5" s="49"/>
      <c r="B5" s="5"/>
      <c r="C5" s="5"/>
      <c r="D5" s="5"/>
      <c r="E5" s="6"/>
      <c r="F5" s="6"/>
      <c r="G5" s="51" t="s">
        <v>61</v>
      </c>
      <c r="H5" s="9" t="n">
        <v>2.9</v>
      </c>
      <c r="I5" s="9" t="str">
        <f aca="false">IF(H5="","",(IF($C$20&lt;25%,"N/A",IF(H5&lt;=($D$20+$B$20),H5,"Descartado"))))</f>
        <v>N/A</v>
      </c>
    </row>
    <row r="6" customFormat="false" ht="12.75" hidden="false" customHeight="false" outlineLevel="0" collapsed="false">
      <c r="A6" s="49"/>
      <c r="B6" s="5"/>
      <c r="C6" s="5"/>
      <c r="D6" s="5"/>
      <c r="E6" s="6"/>
      <c r="F6" s="6"/>
      <c r="G6" s="51"/>
      <c r="H6" s="9"/>
      <c r="I6" s="9" t="str">
        <f aca="false">IF(H6="","",(IF($C$20&lt;25%,"N/A",IF(H6&lt;=($D$20+$B$20),H6,"Descartado"))))</f>
        <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0.03</v>
      </c>
      <c r="C20" s="24" t="n">
        <f aca="false">IF(H23&lt;2,"N/A",(B20/D20))</f>
        <v>0.0104529616724739</v>
      </c>
      <c r="D20" s="25" t="n">
        <f aca="false">AVERAGE(H3:H17)</f>
        <v>2.87</v>
      </c>
      <c r="E20" s="26" t="str">
        <f aca="false">IF(H23&lt;2,"N/A",(IF(C20&lt;=25%,"N/A",AVERAGE(I3:I17))))</f>
        <v>N/A</v>
      </c>
      <c r="F20" s="25" t="n">
        <f aca="false">MEDIAN(H3:H17)</f>
        <v>2.87</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2.87</v>
      </c>
      <c r="E22" s="33"/>
    </row>
    <row r="23" customFormat="false" ht="12.75" hidden="false" customHeight="false" outlineLevel="0" collapsed="false">
      <c r="B23" s="32" t="s">
        <v>20</v>
      </c>
      <c r="C23" s="32"/>
      <c r="D23" s="33" t="n">
        <f aca="false">ROUND(D22,2)*F3</f>
        <v>1148</v>
      </c>
      <c r="E23" s="33"/>
      <c r="G23" s="34" t="s">
        <v>21</v>
      </c>
      <c r="H23" s="35" t="n">
        <f aca="false">COUNT(H3:H17)</f>
        <v>3</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7.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6" min="4"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123</v>
      </c>
      <c r="B2" s="3" t="s">
        <v>2</v>
      </c>
      <c r="C2" s="3"/>
      <c r="D2" s="3"/>
      <c r="E2" s="49" t="s">
        <v>3</v>
      </c>
      <c r="F2" s="49" t="s">
        <v>4</v>
      </c>
      <c r="G2" s="49" t="s">
        <v>5</v>
      </c>
      <c r="H2" s="3" t="s">
        <v>6</v>
      </c>
      <c r="I2" s="4" t="s">
        <v>7</v>
      </c>
    </row>
    <row r="3" customFormat="false" ht="12.75" hidden="false" customHeight="true" outlineLevel="0" collapsed="false">
      <c r="A3" s="49"/>
      <c r="B3" s="5" t="s">
        <v>124</v>
      </c>
      <c r="C3" s="5"/>
      <c r="D3" s="5"/>
      <c r="E3" s="6" t="s">
        <v>3</v>
      </c>
      <c r="F3" s="50" t="n">
        <v>500</v>
      </c>
      <c r="G3" s="51" t="s">
        <v>59</v>
      </c>
      <c r="H3" s="9" t="n">
        <v>0.48</v>
      </c>
      <c r="I3" s="9" t="str">
        <f aca="false">IF(H3="","",(IF($C$20&lt;25%,"N/A",IF(H3&lt;=($D$20+$B$20),H3,"Descartado"))))</f>
        <v>N/A</v>
      </c>
    </row>
    <row r="4" customFormat="false" ht="12.75" hidden="false" customHeight="false" outlineLevel="0" collapsed="false">
      <c r="A4" s="49"/>
      <c r="B4" s="5"/>
      <c r="C4" s="5"/>
      <c r="D4" s="5"/>
      <c r="E4" s="6"/>
      <c r="F4" s="6"/>
      <c r="G4" s="51" t="s">
        <v>60</v>
      </c>
      <c r="H4" s="9" t="n">
        <v>0.5</v>
      </c>
      <c r="I4" s="9" t="str">
        <f aca="false">IF(H4="","",(IF($C$20&lt;25%,"N/A",IF(H4&lt;=($D$20+$B$20),H4,"Descartado"))))</f>
        <v>N/A</v>
      </c>
    </row>
    <row r="5" customFormat="false" ht="12.75" hidden="false" customHeight="false" outlineLevel="0" collapsed="false">
      <c r="A5" s="49"/>
      <c r="B5" s="5"/>
      <c r="C5" s="5"/>
      <c r="D5" s="5"/>
      <c r="E5" s="6"/>
      <c r="F5" s="6"/>
      <c r="G5" s="51" t="s">
        <v>61</v>
      </c>
      <c r="H5" s="9" t="n">
        <v>0.53</v>
      </c>
      <c r="I5" s="9" t="str">
        <f aca="false">IF(H5="","",(IF($C$20&lt;25%,"N/A",IF(H5&lt;=($D$20+$B$20),H5,"Descartado"))))</f>
        <v>N/A</v>
      </c>
    </row>
    <row r="6" customFormat="false" ht="12.75" hidden="false" customHeight="false" outlineLevel="0" collapsed="false">
      <c r="A6" s="49"/>
      <c r="B6" s="5"/>
      <c r="C6" s="5"/>
      <c r="D6" s="5"/>
      <c r="E6" s="6"/>
      <c r="F6" s="6"/>
      <c r="G6" s="51" t="s">
        <v>62</v>
      </c>
      <c r="H6" s="9" t="n">
        <v>0.56</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0.035</v>
      </c>
      <c r="C20" s="24" t="n">
        <f aca="false">IF(H23&lt;2,"N/A",(B20/D20))</f>
        <v>0.0676328502415459</v>
      </c>
      <c r="D20" s="25" t="n">
        <f aca="false">AVERAGE(H3:H17)</f>
        <v>0.5175</v>
      </c>
      <c r="E20" s="26" t="str">
        <f aca="false">IF(H23&lt;2,"N/A",(IF(C20&lt;=25%,"N/A",AVERAGE(I3:I17))))</f>
        <v>N/A</v>
      </c>
      <c r="F20" s="25" t="n">
        <f aca="false">MEDIAN(H3:H17)</f>
        <v>0.515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0.5175</v>
      </c>
      <c r="E22" s="33"/>
    </row>
    <row r="23" customFormat="false" ht="12.75" hidden="false" customHeight="false" outlineLevel="0" collapsed="false">
      <c r="B23" s="32" t="s">
        <v>20</v>
      </c>
      <c r="C23" s="32"/>
      <c r="D23" s="33" t="n">
        <f aca="false">ROUND(D22,2)*F3</f>
        <v>260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8.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2" t="s">
        <v>125</v>
      </c>
      <c r="B2" s="63" t="s">
        <v>2</v>
      </c>
      <c r="C2" s="63"/>
      <c r="D2" s="63"/>
      <c r="E2" s="62" t="s">
        <v>3</v>
      </c>
      <c r="F2" s="62" t="s">
        <v>4</v>
      </c>
      <c r="G2" s="62" t="s">
        <v>5</v>
      </c>
      <c r="H2" s="63" t="s">
        <v>6</v>
      </c>
      <c r="I2" s="64" t="s">
        <v>7</v>
      </c>
    </row>
    <row r="3" customFormat="false" ht="12.75" hidden="false" customHeight="true" outlineLevel="0" collapsed="false">
      <c r="A3" s="62"/>
      <c r="B3" s="47" t="s">
        <v>126</v>
      </c>
      <c r="C3" s="47"/>
      <c r="D3" s="47"/>
      <c r="E3" s="65" t="s">
        <v>3</v>
      </c>
      <c r="F3" s="66" t="n">
        <v>45000</v>
      </c>
      <c r="G3" s="67" t="s">
        <v>59</v>
      </c>
      <c r="H3" s="68" t="n">
        <f aca="false">0.35*1.0652792</f>
        <v>0.37284772</v>
      </c>
      <c r="I3" s="68" t="str">
        <f aca="false">IF(H3="","",(IF($C$20&lt;25%,"N/A",IF(H3&lt;=($D$20+$B$20),H3,"Descartado"))))</f>
        <v>N/A</v>
      </c>
    </row>
    <row r="4" customFormat="false" ht="12.75" hidden="false" customHeight="false" outlineLevel="0" collapsed="false">
      <c r="A4" s="62"/>
      <c r="B4" s="47"/>
      <c r="C4" s="47"/>
      <c r="D4" s="47"/>
      <c r="E4" s="65"/>
      <c r="F4" s="65"/>
      <c r="G4" s="67" t="s">
        <v>60</v>
      </c>
      <c r="H4" s="68" t="n">
        <f aca="false">0.36*1.0652792</f>
        <v>0.383500512</v>
      </c>
      <c r="I4" s="68" t="str">
        <f aca="false">IF(H4="","",(IF($C$20&lt;25%,"N/A",IF(H4&lt;=($D$20+$B$20),H4,"Descartado"))))</f>
        <v>N/A</v>
      </c>
    </row>
    <row r="5" customFormat="false" ht="12.75" hidden="false" customHeight="false" outlineLevel="0" collapsed="false">
      <c r="A5" s="62"/>
      <c r="B5" s="47"/>
      <c r="C5" s="47"/>
      <c r="D5" s="47"/>
      <c r="E5" s="65"/>
      <c r="F5" s="65"/>
      <c r="G5" s="67" t="s">
        <v>61</v>
      </c>
      <c r="H5" s="68" t="n">
        <f aca="false">0.4*1.0652792</f>
        <v>0.42611168</v>
      </c>
      <c r="I5" s="68" t="str">
        <f aca="false">IF(H5="","",(IF($C$20&lt;25%,"N/A",IF(H5&lt;=($D$20+$B$20),H5,"Descartado"))))</f>
        <v>N/A</v>
      </c>
    </row>
    <row r="6" customFormat="false" ht="12.75" hidden="false" customHeight="false" outlineLevel="0" collapsed="false">
      <c r="A6" s="62"/>
      <c r="B6" s="47"/>
      <c r="C6" s="47"/>
      <c r="D6" s="47"/>
      <c r="E6" s="65"/>
      <c r="F6" s="65"/>
      <c r="G6" s="67" t="s">
        <v>13</v>
      </c>
      <c r="H6" s="68" t="n">
        <f aca="false">1.0652792*0.42</f>
        <v>0.447417264</v>
      </c>
      <c r="I6" s="68" t="str">
        <f aca="false">IF(H6="","",(IF($C$20&lt;25%,"N/A",IF(H6&lt;=($D$20+$B$20),H6,"Descartado"))))</f>
        <v>N/A</v>
      </c>
    </row>
    <row r="7" customFormat="false" ht="12.75" hidden="false" customHeight="false" outlineLevel="0" collapsed="false">
      <c r="A7" s="62"/>
      <c r="B7" s="47"/>
      <c r="C7" s="47"/>
      <c r="D7" s="47"/>
      <c r="E7" s="65"/>
      <c r="F7" s="65"/>
      <c r="G7" s="67"/>
      <c r="H7" s="68"/>
      <c r="I7" s="68" t="str">
        <f aca="false">IF(H7="","",(IF($C$20&lt;25%,"N/A",IF(H7&lt;=($D$20+$B$20),H7,"Descartado"))))</f>
        <v/>
      </c>
    </row>
    <row r="8" customFormat="false" ht="12.75" hidden="false" customHeight="false" outlineLevel="0" collapsed="false">
      <c r="A8" s="62"/>
      <c r="B8" s="47"/>
      <c r="C8" s="47"/>
      <c r="D8" s="47"/>
      <c r="E8" s="65"/>
      <c r="F8" s="65"/>
      <c r="G8" s="67"/>
      <c r="H8" s="68"/>
      <c r="I8" s="68" t="str">
        <f aca="false">IF(H8="","",(IF($C$20&lt;25%,"N/A",IF(H8&lt;=($D$20+$B$20),H8,"Descartado"))))</f>
        <v/>
      </c>
    </row>
    <row r="9" customFormat="false" ht="12.75" hidden="false" customHeight="false" outlineLevel="0" collapsed="false">
      <c r="A9" s="62"/>
      <c r="B9" s="47"/>
      <c r="C9" s="47"/>
      <c r="D9" s="47"/>
      <c r="E9" s="65"/>
      <c r="F9" s="65"/>
      <c r="G9" s="67"/>
      <c r="H9" s="68"/>
      <c r="I9" s="68" t="str">
        <f aca="false">IF(H9="","",(IF($C$20&lt;25%,"N/A",IF(H9&lt;=($D$20+$B$20),H9,"Descartado"))))</f>
        <v/>
      </c>
    </row>
    <row r="10" customFormat="false" ht="12.75" hidden="false" customHeight="false" outlineLevel="0" collapsed="false">
      <c r="A10" s="62"/>
      <c r="B10" s="47"/>
      <c r="C10" s="47"/>
      <c r="D10" s="47"/>
      <c r="E10" s="65"/>
      <c r="F10" s="65"/>
      <c r="G10" s="67"/>
      <c r="H10" s="68"/>
      <c r="I10" s="68" t="str">
        <f aca="false">IF(H10="","",(IF($C$20&lt;25%,"N/A",IF(H10&lt;=($D$20+$B$20),H10,"Descartado"))))</f>
        <v/>
      </c>
    </row>
    <row r="11" customFormat="false" ht="12.75" hidden="false" customHeight="false" outlineLevel="0" collapsed="false">
      <c r="A11" s="62"/>
      <c r="B11" s="47"/>
      <c r="C11" s="47"/>
      <c r="D11" s="47"/>
      <c r="E11" s="65"/>
      <c r="F11" s="65"/>
      <c r="G11" s="67"/>
      <c r="H11" s="68"/>
      <c r="I11" s="68" t="str">
        <f aca="false">IF(H11="","",(IF($C$20&lt;25%,"N/A",IF(H11&lt;=($D$20+$B$20),H11,"Descartado"))))</f>
        <v/>
      </c>
    </row>
    <row r="12" customFormat="false" ht="12.75" hidden="false" customHeight="false" outlineLevel="0" collapsed="false">
      <c r="A12" s="62"/>
      <c r="B12" s="47"/>
      <c r="C12" s="47"/>
      <c r="D12" s="47"/>
      <c r="E12" s="65"/>
      <c r="F12" s="65"/>
      <c r="G12" s="67"/>
      <c r="H12" s="68"/>
      <c r="I12" s="68" t="str">
        <f aca="false">IF(H12="","",(IF($C$20&lt;25%,"N/A",IF(H12&lt;=($D$20+$B$20),H12,"Descartado"))))</f>
        <v/>
      </c>
    </row>
    <row r="13" customFormat="false" ht="12.75" hidden="false" customHeight="false" outlineLevel="0" collapsed="false">
      <c r="A13" s="62"/>
      <c r="B13" s="47"/>
      <c r="C13" s="47"/>
      <c r="D13" s="47"/>
      <c r="E13" s="65"/>
      <c r="F13" s="65"/>
      <c r="G13" s="67"/>
      <c r="H13" s="68"/>
      <c r="I13" s="68" t="str">
        <f aca="false">IF(H13="","",(IF($C$20&lt;25%,"N/A",IF(H13&lt;=($D$20+$B$20),H13,"Descartado"))))</f>
        <v/>
      </c>
    </row>
    <row r="14" customFormat="false" ht="12.75" hidden="false" customHeight="false" outlineLevel="0" collapsed="false">
      <c r="A14" s="62"/>
      <c r="B14" s="47"/>
      <c r="C14" s="47"/>
      <c r="D14" s="47"/>
      <c r="E14" s="65"/>
      <c r="F14" s="65"/>
      <c r="G14" s="67"/>
      <c r="H14" s="68"/>
      <c r="I14" s="68" t="str">
        <f aca="false">IF(H14="","",(IF($C$20&lt;25%,"N/A",IF(H14&lt;=($D$20+$B$20),H14,"Descartado"))))</f>
        <v/>
      </c>
    </row>
    <row r="15" customFormat="false" ht="12.75" hidden="false" customHeight="false" outlineLevel="0" collapsed="false">
      <c r="A15" s="62"/>
      <c r="B15" s="47"/>
      <c r="C15" s="47"/>
      <c r="D15" s="47"/>
      <c r="E15" s="65"/>
      <c r="F15" s="65"/>
      <c r="G15" s="67"/>
      <c r="H15" s="68"/>
      <c r="I15" s="68" t="str">
        <f aca="false">IF(H15="","",(IF($C$20&lt;25%,"N/A",IF(H15&lt;=($D$20+$B$20),H15,"Descartado"))))</f>
        <v/>
      </c>
    </row>
    <row r="16" customFormat="false" ht="12.75" hidden="false" customHeight="false" outlineLevel="0" collapsed="false">
      <c r="A16" s="62"/>
      <c r="B16" s="47"/>
      <c r="C16" s="47"/>
      <c r="D16" s="47"/>
      <c r="E16" s="65"/>
      <c r="F16" s="65"/>
      <c r="G16" s="67"/>
      <c r="H16" s="68"/>
      <c r="I16" s="68" t="str">
        <f aca="false">IF(H16="","",(IF($C$20&lt;25%,"N/A",IF(H16&lt;=($D$20+$B$20),H16,"Descartado"))))</f>
        <v/>
      </c>
    </row>
    <row r="17" customFormat="false" ht="12.75" hidden="false" customHeight="false" outlineLevel="0" collapsed="false">
      <c r="A17" s="62"/>
      <c r="B17" s="47"/>
      <c r="C17" s="47"/>
      <c r="D17" s="47"/>
      <c r="E17" s="65"/>
      <c r="F17" s="65"/>
      <c r="G17" s="67"/>
      <c r="H17" s="68"/>
      <c r="I17" s="68" t="str">
        <f aca="false">IF(H17="","",(IF($C$20&lt;25%,"N/A",IF(H17&lt;=($D$20+$B$20),H17,"Descartado"))))</f>
        <v/>
      </c>
    </row>
    <row r="18" customFormat="false" ht="12.75" hidden="false" customHeight="false" outlineLevel="0" collapsed="false">
      <c r="A18" s="69"/>
      <c r="B18" s="70"/>
      <c r="C18" s="70"/>
      <c r="D18" s="70"/>
      <c r="E18" s="71"/>
      <c r="F18" s="71"/>
      <c r="G18" s="72"/>
      <c r="H18" s="73"/>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0.0351972288667489</v>
      </c>
      <c r="C20" s="81" t="n">
        <f aca="false">IF(H23&lt;2,"N/A",(B20/D20))</f>
        <v>0.0863800766954205</v>
      </c>
      <c r="D20" s="82" t="n">
        <f aca="false">AVERAGE(H3:H17)</f>
        <v>0.407469294</v>
      </c>
      <c r="E20" s="83" t="str">
        <f aca="false">IF(H23&lt;2,"N/A",(IF(C20&lt;=25%,"N/A",AVERAGE(I3:I17))))</f>
        <v>N/A</v>
      </c>
      <c r="F20" s="82" t="n">
        <f aca="false">MEDIAN(H3:H17)</f>
        <v>0.404806096</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0.407469294</v>
      </c>
      <c r="E22" s="90"/>
    </row>
    <row r="23" customFormat="false" ht="12.75" hidden="false" customHeight="false" outlineLevel="0" collapsed="false">
      <c r="B23" s="89" t="s">
        <v>20</v>
      </c>
      <c r="C23" s="89"/>
      <c r="D23" s="90" t="n">
        <f aca="false">ROUND(D22,2)*F3</f>
        <v>18450</v>
      </c>
      <c r="E23" s="90"/>
      <c r="G23" s="91" t="s">
        <v>21</v>
      </c>
      <c r="H23" s="92" t="n">
        <f aca="false">COUNT(H3:H17)</f>
        <v>4</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127</v>
      </c>
      <c r="B2" s="3" t="s">
        <v>2</v>
      </c>
      <c r="C2" s="3"/>
      <c r="D2" s="3"/>
      <c r="E2" s="49" t="s">
        <v>3</v>
      </c>
      <c r="F2" s="49" t="s">
        <v>4</v>
      </c>
      <c r="G2" s="49" t="s">
        <v>5</v>
      </c>
      <c r="H2" s="3" t="s">
        <v>6</v>
      </c>
      <c r="I2" s="4" t="s">
        <v>7</v>
      </c>
    </row>
    <row r="3" customFormat="false" ht="12.75" hidden="false" customHeight="true" outlineLevel="0" collapsed="false">
      <c r="A3" s="49"/>
      <c r="B3" s="5" t="s">
        <v>128</v>
      </c>
      <c r="C3" s="5"/>
      <c r="D3" s="5"/>
      <c r="E3" s="6" t="s">
        <v>3</v>
      </c>
      <c r="F3" s="50" t="n">
        <v>1000</v>
      </c>
      <c r="G3" s="51" t="s">
        <v>59</v>
      </c>
      <c r="H3" s="9" t="n">
        <v>3.33</v>
      </c>
      <c r="I3" s="9" t="str">
        <f aca="false">IF(H3="","",(IF($C$20&lt;25%,"N/A",IF(H3&lt;=($D$20+$B$20),H3,"Descartado"))))</f>
        <v>N/A</v>
      </c>
    </row>
    <row r="4" customFormat="false" ht="12.75" hidden="false" customHeight="false" outlineLevel="0" collapsed="false">
      <c r="A4" s="49"/>
      <c r="B4" s="5"/>
      <c r="C4" s="5"/>
      <c r="D4" s="5"/>
      <c r="E4" s="6"/>
      <c r="F4" s="6"/>
      <c r="G4" s="51" t="s">
        <v>60</v>
      </c>
      <c r="H4" s="9" t="n">
        <v>3.34</v>
      </c>
      <c r="I4" s="9" t="str">
        <f aca="false">IF(H4="","",(IF($C$20&lt;25%,"N/A",IF(H4&lt;=($D$20+$B$20),H4,"Descartado"))))</f>
        <v>N/A</v>
      </c>
    </row>
    <row r="5" customFormat="false" ht="12.75" hidden="false" customHeight="false" outlineLevel="0" collapsed="false">
      <c r="A5" s="49"/>
      <c r="B5" s="5"/>
      <c r="C5" s="5"/>
      <c r="D5" s="5"/>
      <c r="E5" s="6"/>
      <c r="F5" s="6"/>
      <c r="G5" s="51" t="s">
        <v>61</v>
      </c>
      <c r="H5" s="9" t="n">
        <v>3.38</v>
      </c>
      <c r="I5" s="9" t="str">
        <f aca="false">IF(H5="","",(IF($C$20&lt;25%,"N/A",IF(H5&lt;=($D$20+$B$20),H5,"Descartado"))))</f>
        <v>N/A</v>
      </c>
    </row>
    <row r="6" customFormat="false" ht="12.75" hidden="false" customHeight="false" outlineLevel="0" collapsed="false">
      <c r="A6" s="49"/>
      <c r="B6" s="5"/>
      <c r="C6" s="5"/>
      <c r="D6" s="5"/>
      <c r="E6" s="6"/>
      <c r="F6" s="6"/>
      <c r="G6" s="51" t="s">
        <v>13</v>
      </c>
      <c r="H6" s="9" t="n">
        <v>4.88</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0.765304950112481</v>
      </c>
      <c r="C20" s="24" t="n">
        <f aca="false">IF(H23&lt;2,"N/A",(B20/D20))</f>
        <v>0.205038164799057</v>
      </c>
      <c r="D20" s="25" t="n">
        <f aca="false">AVERAGE(H3:H17)</f>
        <v>3.7325</v>
      </c>
      <c r="E20" s="26" t="str">
        <f aca="false">IF(H23&lt;2,"N/A",(IF(C20&lt;=25%,"N/A",AVERAGE(I3:I17))))</f>
        <v>N/A</v>
      </c>
      <c r="F20" s="25" t="n">
        <f aca="false">MEDIAN(H3:H17)</f>
        <v>3.36</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3.7325</v>
      </c>
      <c r="E22" s="33"/>
    </row>
    <row r="23" customFormat="false" ht="12.75" hidden="false" customHeight="false" outlineLevel="0" collapsed="false">
      <c r="B23" s="32" t="s">
        <v>20</v>
      </c>
      <c r="C23" s="32"/>
      <c r="D23" s="33" t="n">
        <f aca="false">ROUND(D22,2)*F3</f>
        <v>3730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41" t="s">
        <v>0</v>
      </c>
      <c r="B1" s="41"/>
      <c r="C1" s="41"/>
      <c r="D1" s="41"/>
      <c r="E1" s="41"/>
      <c r="F1" s="41"/>
      <c r="G1" s="41"/>
      <c r="H1" s="41"/>
      <c r="I1" s="41"/>
    </row>
    <row r="2" customFormat="false" ht="12.75" hidden="false" customHeight="true" outlineLevel="0" collapsed="false">
      <c r="A2" s="4" t="s">
        <v>33</v>
      </c>
      <c r="B2" s="4" t="s">
        <v>2</v>
      </c>
      <c r="C2" s="4"/>
      <c r="D2" s="4"/>
      <c r="E2" s="4" t="s">
        <v>3</v>
      </c>
      <c r="F2" s="4" t="s">
        <v>4</v>
      </c>
      <c r="G2" s="4" t="s">
        <v>5</v>
      </c>
      <c r="H2" s="4" t="s">
        <v>6</v>
      </c>
      <c r="I2" s="43" t="s">
        <v>7</v>
      </c>
    </row>
    <row r="3" customFormat="false" ht="21.75" hidden="false" customHeight="true" outlineLevel="0" collapsed="false">
      <c r="A3" s="4"/>
      <c r="B3" s="5" t="s">
        <v>34</v>
      </c>
      <c r="C3" s="5"/>
      <c r="D3" s="5"/>
      <c r="E3" s="6" t="s">
        <v>35</v>
      </c>
      <c r="F3" s="6" t="n">
        <v>2500</v>
      </c>
      <c r="G3" s="42" t="s">
        <v>10</v>
      </c>
      <c r="H3" s="8" t="n">
        <v>4.85</v>
      </c>
      <c r="I3" s="44" t="str">
        <f aca="false">IF(H3="","",(IF($C$20&lt;25%,"N/A",IF(H3&lt;=($D$20+$B$20),H3,"Descartado"))))</f>
        <v>N/A</v>
      </c>
    </row>
    <row r="4" customFormat="false" ht="25.5" hidden="false" customHeight="false" outlineLevel="0" collapsed="false">
      <c r="A4" s="4"/>
      <c r="B4" s="5"/>
      <c r="C4" s="5"/>
      <c r="D4" s="5"/>
      <c r="E4" s="6"/>
      <c r="F4" s="6"/>
      <c r="G4" s="42" t="s">
        <v>11</v>
      </c>
      <c r="H4" s="8" t="n">
        <v>4.88</v>
      </c>
      <c r="I4" s="44" t="str">
        <f aca="false">IF(H4="","",(IF($C$20&lt;25%,"N/A",IF(H4&lt;=($D$20+$B$20),H4,"Descartado"))))</f>
        <v>N/A</v>
      </c>
    </row>
    <row r="5" customFormat="false" ht="25.5" hidden="false" customHeight="false" outlineLevel="0" collapsed="false">
      <c r="A5" s="4"/>
      <c r="B5" s="5"/>
      <c r="C5" s="5"/>
      <c r="D5" s="5"/>
      <c r="E5" s="6"/>
      <c r="F5" s="6"/>
      <c r="G5" s="42" t="s">
        <v>12</v>
      </c>
      <c r="H5" s="8" t="n">
        <v>5.22</v>
      </c>
      <c r="I5" s="44" t="str">
        <f aca="false">IF(H5="","",(IF($C$20&lt;25%,"N/A",IF(H5&lt;=($D$20+$B$20),H5,"Descartado"))))</f>
        <v>N/A</v>
      </c>
    </row>
    <row r="6" customFormat="false" ht="25.5" hidden="false" customHeight="false" outlineLevel="0" collapsed="false">
      <c r="A6" s="4"/>
      <c r="B6" s="5"/>
      <c r="C6" s="5"/>
      <c r="D6" s="5"/>
      <c r="E6" s="6"/>
      <c r="F6" s="6"/>
      <c r="G6" s="42" t="s">
        <v>13</v>
      </c>
      <c r="H6" s="8" t="n">
        <v>5.32</v>
      </c>
      <c r="I6" s="44" t="str">
        <f aca="false">IF(H6="","",(IF($C$20&lt;25%,"N/A",IF(H6&lt;=($D$20+$B$20),H6,"Descartado"))))</f>
        <v>N/A</v>
      </c>
    </row>
    <row r="7" customFormat="false" ht="12.75" hidden="false" customHeight="false" outlineLevel="0" collapsed="false">
      <c r="A7" s="4"/>
      <c r="B7" s="5"/>
      <c r="C7" s="5"/>
      <c r="D7" s="5"/>
      <c r="E7" s="6"/>
      <c r="F7" s="6"/>
      <c r="G7" s="7"/>
      <c r="H7" s="10"/>
      <c r="I7" s="44" t="str">
        <f aca="false">IF(H7="","",(IF($C$20&lt;25%,"N/A",IF(H7&lt;=($D$20+$B$20),H7,"Descartado"))))</f>
        <v/>
      </c>
    </row>
    <row r="8" customFormat="false" ht="12.75" hidden="false" customHeight="false" outlineLevel="0" collapsed="false">
      <c r="A8" s="4"/>
      <c r="B8" s="5"/>
      <c r="C8" s="5"/>
      <c r="D8" s="5"/>
      <c r="E8" s="6"/>
      <c r="F8" s="6"/>
      <c r="G8" s="7"/>
      <c r="H8" s="10"/>
      <c r="I8" s="44" t="str">
        <f aca="false">IF(H8="","",(IF($C$20&lt;25%,"N/A",IF(H8&lt;=($D$20+$B$20),H8,"Descartado"))))</f>
        <v/>
      </c>
    </row>
    <row r="9" customFormat="false" ht="12.75" hidden="false" customHeight="false" outlineLevel="0" collapsed="false">
      <c r="A9" s="4"/>
      <c r="B9" s="5"/>
      <c r="C9" s="5"/>
      <c r="D9" s="5"/>
      <c r="E9" s="6"/>
      <c r="F9" s="6"/>
      <c r="G9" s="11"/>
      <c r="H9" s="11"/>
      <c r="I9" s="44" t="str">
        <f aca="false">IF(H9="","",(IF($C$20&lt;25%,"N/A",IF(H9&lt;=($D$20+$B$20),H9,"Descartado"))))</f>
        <v/>
      </c>
    </row>
    <row r="10" customFormat="false" ht="12.75" hidden="false" customHeight="false" outlineLevel="0" collapsed="false">
      <c r="A10" s="4"/>
      <c r="B10" s="5"/>
      <c r="C10" s="5"/>
      <c r="D10" s="5"/>
      <c r="E10" s="6"/>
      <c r="F10" s="6"/>
      <c r="G10" s="11"/>
      <c r="H10" s="11"/>
      <c r="I10" s="44" t="str">
        <f aca="false">IF(H10="","",(IF($C$20&lt;25%,"N/A",IF(H10&lt;=($D$20+$B$20),H10,"Descartado"))))</f>
        <v/>
      </c>
    </row>
    <row r="11" customFormat="false" ht="12.75" hidden="false" customHeight="false" outlineLevel="0" collapsed="false">
      <c r="A11" s="4"/>
      <c r="B11" s="5"/>
      <c r="C11" s="5"/>
      <c r="D11" s="5"/>
      <c r="E11" s="6"/>
      <c r="F11" s="6"/>
      <c r="G11" s="11"/>
      <c r="H11" s="11"/>
      <c r="I11" s="44" t="str">
        <f aca="false">IF(H11="","",(IF($C$20&lt;25%,"N/A",IF(H11&lt;=($D$20+$B$20),H11,"Descartado"))))</f>
        <v/>
      </c>
    </row>
    <row r="12" customFormat="false" ht="12.75" hidden="false" customHeight="false" outlineLevel="0" collapsed="false">
      <c r="A12" s="4"/>
      <c r="B12" s="5"/>
      <c r="C12" s="5"/>
      <c r="D12" s="5"/>
      <c r="E12" s="6"/>
      <c r="F12" s="6"/>
      <c r="G12" s="11"/>
      <c r="H12" s="11"/>
      <c r="I12" s="44" t="str">
        <f aca="false">IF(H12="","",(IF($C$20&lt;25%,"N/A",IF(H12&lt;=($D$20+$B$20),H12,"Descartado"))))</f>
        <v/>
      </c>
    </row>
    <row r="13" customFormat="false" ht="12.75" hidden="false" customHeight="false" outlineLevel="0" collapsed="false">
      <c r="A13" s="4"/>
      <c r="B13" s="5"/>
      <c r="C13" s="5"/>
      <c r="D13" s="5"/>
      <c r="E13" s="6"/>
      <c r="F13" s="6"/>
      <c r="G13" s="11"/>
      <c r="H13" s="11"/>
      <c r="I13" s="44" t="str">
        <f aca="false">IF(H13="","",(IF($C$20&lt;25%,"N/A",IF(H13&lt;=($D$20+$B$20),H13,"Descartado"))))</f>
        <v/>
      </c>
    </row>
    <row r="14" customFormat="false" ht="12.75" hidden="false" customHeight="false" outlineLevel="0" collapsed="false">
      <c r="A14" s="4"/>
      <c r="B14" s="5"/>
      <c r="C14" s="5"/>
      <c r="D14" s="5"/>
      <c r="E14" s="6"/>
      <c r="F14" s="6"/>
      <c r="G14" s="11"/>
      <c r="H14" s="11"/>
      <c r="I14" s="44" t="str">
        <f aca="false">IF(H14="","",(IF($C$20&lt;25%,"N/A",IF(H14&lt;=($D$20+$B$20),H14,"Descartado"))))</f>
        <v/>
      </c>
    </row>
    <row r="15" customFormat="false" ht="12.75" hidden="false" customHeight="false" outlineLevel="0" collapsed="false">
      <c r="A15" s="4"/>
      <c r="B15" s="5"/>
      <c r="C15" s="5"/>
      <c r="D15" s="5"/>
      <c r="E15" s="6"/>
      <c r="F15" s="6"/>
      <c r="G15" s="11"/>
      <c r="H15" s="11"/>
      <c r="I15" s="44" t="str">
        <f aca="false">IF(H15="","",(IF($C$20&lt;25%,"N/A",IF(H15&lt;=($D$20+$B$20),H15,"Descartado"))))</f>
        <v/>
      </c>
    </row>
    <row r="16" customFormat="false" ht="12.75" hidden="false" customHeight="false" outlineLevel="0" collapsed="false">
      <c r="A16" s="4"/>
      <c r="B16" s="5"/>
      <c r="C16" s="5"/>
      <c r="D16" s="5"/>
      <c r="E16" s="6"/>
      <c r="F16" s="6"/>
      <c r="G16" s="11"/>
      <c r="H16" s="11"/>
      <c r="I16" s="44" t="str">
        <f aca="false">IF(H16="","",(IF($C$20&lt;25%,"N/A",IF(H16&lt;=($D$20+$B$20),H16,"Descartado"))))</f>
        <v/>
      </c>
    </row>
    <row r="17" customFormat="false" ht="12.75" hidden="false" customHeight="false" outlineLevel="0" collapsed="false">
      <c r="A17" s="4"/>
      <c r="B17" s="5"/>
      <c r="C17" s="5"/>
      <c r="D17" s="5"/>
      <c r="E17" s="6"/>
      <c r="F17" s="6"/>
      <c r="G17" s="11"/>
      <c r="H17" s="11"/>
      <c r="I17" s="44" t="str">
        <f aca="false">IF(H17="","",(IF($C$20&lt;25%,"N/A",IF(H17&lt;=($D$20+$B$20),H17,"Descartado"))))</f>
        <v/>
      </c>
    </row>
    <row r="18" customFormat="false" ht="12.75" hidden="false" customHeight="false" outlineLevel="0" collapsed="false">
      <c r="A18" s="12"/>
      <c r="B18" s="46"/>
      <c r="C18" s="13"/>
      <c r="D18" s="13"/>
      <c r="E18" s="14"/>
      <c r="F18" s="14"/>
      <c r="G18" s="15"/>
      <c r="H18" s="16"/>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0.237679756535273</v>
      </c>
      <c r="C20" s="24" t="n">
        <f aca="false">IF(H23&lt;2,"N/A",(B20/D20))</f>
        <v>0.0469027639931472</v>
      </c>
      <c r="D20" s="25" t="n">
        <f aca="false">AVERAGE(H3:H17)</f>
        <v>5.0675</v>
      </c>
      <c r="E20" s="26" t="str">
        <f aca="false">IF(H23&lt;2,"N/A",(IF(C20&lt;=25%,"N/A",AVERAGE(I3:I17))))</f>
        <v>N/A</v>
      </c>
      <c r="F20" s="25" t="n">
        <f aca="false">MEDIAN(H3:H17)</f>
        <v>5.05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5.0675</v>
      </c>
      <c r="E22" s="33"/>
    </row>
    <row r="23" customFormat="false" ht="12.75" hidden="false" customHeight="false" outlineLevel="0" collapsed="false">
      <c r="B23" s="32" t="s">
        <v>20</v>
      </c>
      <c r="C23" s="32"/>
      <c r="D23" s="33" t="n">
        <f aca="false">ROUND(D22,2)*F3</f>
        <v>12675</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129</v>
      </c>
      <c r="B2" s="3" t="s">
        <v>2</v>
      </c>
      <c r="C2" s="3"/>
      <c r="D2" s="3"/>
      <c r="E2" s="49" t="s">
        <v>3</v>
      </c>
      <c r="F2" s="49" t="s">
        <v>4</v>
      </c>
      <c r="G2" s="49" t="s">
        <v>5</v>
      </c>
      <c r="H2" s="3" t="s">
        <v>6</v>
      </c>
      <c r="I2" s="4" t="s">
        <v>7</v>
      </c>
    </row>
    <row r="3" customFormat="false" ht="12.75" hidden="false" customHeight="true" outlineLevel="0" collapsed="false">
      <c r="A3" s="49"/>
      <c r="B3" s="5" t="s">
        <v>130</v>
      </c>
      <c r="C3" s="5"/>
      <c r="D3" s="5"/>
      <c r="E3" s="6" t="s">
        <v>131</v>
      </c>
      <c r="F3" s="50" t="n">
        <v>5000</v>
      </c>
      <c r="G3" s="51" t="s">
        <v>10</v>
      </c>
      <c r="H3" s="9" t="n">
        <v>1.68</v>
      </c>
      <c r="I3" s="9" t="str">
        <f aca="false">IF(H3="","",(IF($C$20&lt;25%,"N/A",IF(H3&lt;=($D$20+$B$20),H3,"Descartado"))))</f>
        <v>N/A</v>
      </c>
    </row>
    <row r="4" customFormat="false" ht="12.75" hidden="false" customHeight="false" outlineLevel="0" collapsed="false">
      <c r="A4" s="49"/>
      <c r="B4" s="5"/>
      <c r="C4" s="5"/>
      <c r="D4" s="5"/>
      <c r="E4" s="6"/>
      <c r="F4" s="6"/>
      <c r="G4" s="51" t="s">
        <v>60</v>
      </c>
      <c r="H4" s="9" t="n">
        <v>1.69</v>
      </c>
      <c r="I4" s="9" t="str">
        <f aca="false">IF(H4="","",(IF($C$20&lt;25%,"N/A",IF(H4&lt;=($D$20+$B$20),H4,"Descartado"))))</f>
        <v>N/A</v>
      </c>
    </row>
    <row r="5" customFormat="false" ht="12.75" hidden="false" customHeight="false" outlineLevel="0" collapsed="false">
      <c r="A5" s="49"/>
      <c r="B5" s="5"/>
      <c r="C5" s="5"/>
      <c r="D5" s="5"/>
      <c r="E5" s="6"/>
      <c r="F5" s="6"/>
      <c r="G5" s="51" t="s">
        <v>61</v>
      </c>
      <c r="H5" s="9" t="n">
        <v>1.69</v>
      </c>
      <c r="I5" s="9" t="str">
        <f aca="false">IF(H5="","",(IF($C$20&lt;25%,"N/A",IF(H5&lt;=($D$20+$B$20),H5,"Descartado"))))</f>
        <v>N/A</v>
      </c>
    </row>
    <row r="6" customFormat="false" ht="12.75" hidden="false" customHeight="false" outlineLevel="0" collapsed="false">
      <c r="A6" s="49"/>
      <c r="B6" s="5"/>
      <c r="C6" s="5"/>
      <c r="D6" s="5"/>
      <c r="E6" s="6"/>
      <c r="F6" s="6"/>
      <c r="G6" s="51" t="s">
        <v>13</v>
      </c>
      <c r="H6" s="9" t="n">
        <v>1.91</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0.111766124861993</v>
      </c>
      <c r="C20" s="24" t="n">
        <f aca="false">IF(H23&lt;2,"N/A",(B20/D20))</f>
        <v>0.0641412481273993</v>
      </c>
      <c r="D20" s="25" t="n">
        <f aca="false">AVERAGE(H3:H17)</f>
        <v>1.7425</v>
      </c>
      <c r="E20" s="26" t="str">
        <f aca="false">IF(H23&lt;2,"N/A",(IF(C20&lt;=25%,"N/A",AVERAGE(I3:I17))))</f>
        <v>N/A</v>
      </c>
      <c r="F20" s="25" t="n">
        <f aca="false">MEDIAN(H3:H17)</f>
        <v>1.69</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1.7425</v>
      </c>
      <c r="E22" s="33"/>
    </row>
    <row r="23" customFormat="false" ht="12.75" hidden="false" customHeight="false" outlineLevel="0" collapsed="false">
      <c r="B23" s="32" t="s">
        <v>20</v>
      </c>
      <c r="C23" s="32"/>
      <c r="D23" s="33" t="n">
        <f aca="false">ROUND(D22,2)*F3</f>
        <v>8700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132</v>
      </c>
      <c r="B2" s="3" t="s">
        <v>2</v>
      </c>
      <c r="C2" s="3"/>
      <c r="D2" s="3"/>
      <c r="E2" s="49" t="s">
        <v>3</v>
      </c>
      <c r="F2" s="49" t="s">
        <v>4</v>
      </c>
      <c r="G2" s="49" t="s">
        <v>5</v>
      </c>
      <c r="H2" s="3" t="s">
        <v>6</v>
      </c>
      <c r="I2" s="4" t="s">
        <v>7</v>
      </c>
    </row>
    <row r="3" customFormat="false" ht="12.75" hidden="false" customHeight="true" outlineLevel="0" collapsed="false">
      <c r="A3" s="49"/>
      <c r="B3" s="5" t="s">
        <v>133</v>
      </c>
      <c r="C3" s="5"/>
      <c r="D3" s="5"/>
      <c r="E3" s="6" t="s">
        <v>3</v>
      </c>
      <c r="F3" s="50" t="n">
        <v>300</v>
      </c>
      <c r="G3" s="51" t="s">
        <v>59</v>
      </c>
      <c r="H3" s="9" t="n">
        <v>5.24</v>
      </c>
      <c r="I3" s="9" t="n">
        <f aca="false">IF(H3="","",(IF($C$20&lt;25%,"N/A",IF(H3&lt;=($D$20+$B$20),H3,"Descartado"))))</f>
        <v>5.24</v>
      </c>
    </row>
    <row r="4" customFormat="false" ht="12.75" hidden="false" customHeight="false" outlineLevel="0" collapsed="false">
      <c r="A4" s="49"/>
      <c r="B4" s="5"/>
      <c r="C4" s="5"/>
      <c r="D4" s="5"/>
      <c r="E4" s="6"/>
      <c r="F4" s="6"/>
      <c r="G4" s="51" t="s">
        <v>60</v>
      </c>
      <c r="H4" s="9" t="n">
        <v>5.64</v>
      </c>
      <c r="I4" s="9" t="n">
        <f aca="false">IF(H4="","",(IF($C$20&lt;25%,"N/A",IF(H4&lt;=($D$20+$B$20),H4,"Descartado"))))</f>
        <v>5.64</v>
      </c>
    </row>
    <row r="5" customFormat="false" ht="12.75" hidden="false" customHeight="false" outlineLevel="0" collapsed="false">
      <c r="A5" s="49"/>
      <c r="B5" s="5"/>
      <c r="C5" s="5"/>
      <c r="D5" s="5"/>
      <c r="E5" s="6"/>
      <c r="F5" s="6"/>
      <c r="G5" s="51" t="s">
        <v>134</v>
      </c>
      <c r="H5" s="9" t="n">
        <v>8.3</v>
      </c>
      <c r="I5" s="9" t="str">
        <f aca="false">IF(H5="","",(IF($C$20&lt;25%,"N/A",IF(H5&lt;=($D$20+$B$20),H5,"Descartado"))))</f>
        <v>Descartado</v>
      </c>
    </row>
    <row r="6" customFormat="false" ht="12.75" hidden="false" customHeight="false" outlineLevel="0" collapsed="false">
      <c r="A6" s="49"/>
      <c r="B6" s="5"/>
      <c r="C6" s="5"/>
      <c r="D6" s="5"/>
      <c r="E6" s="6"/>
      <c r="F6" s="6"/>
      <c r="G6" s="51" t="s">
        <v>135</v>
      </c>
      <c r="H6" s="9" t="n">
        <v>5.27</v>
      </c>
      <c r="I6" s="9" t="n">
        <f aca="false">IF(H6="","",(IF($C$20&lt;25%,"N/A",IF(H6&lt;=($D$20+$B$20),H6,"Descartado"))))</f>
        <v>5.27</v>
      </c>
    </row>
    <row r="7" customFormat="false" ht="12.75" hidden="false" customHeight="false" outlineLevel="0" collapsed="false">
      <c r="A7" s="49"/>
      <c r="B7" s="5"/>
      <c r="C7" s="5"/>
      <c r="D7" s="5"/>
      <c r="E7" s="6"/>
      <c r="F7" s="6"/>
      <c r="G7" s="51" t="s">
        <v>136</v>
      </c>
      <c r="H7" s="9" t="n">
        <v>8.49</v>
      </c>
      <c r="I7" s="9" t="str">
        <f aca="false">IF(H7="","",(IF($C$20&lt;25%,"N/A",IF(H7&lt;=($D$20+$B$20),H7,"Descartado"))))</f>
        <v>Descartado</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1.658423950623</v>
      </c>
      <c r="C20" s="24" t="n">
        <f aca="false">IF(H23&lt;2,"N/A",(B20/D20))</f>
        <v>0.251734054435793</v>
      </c>
      <c r="D20" s="25" t="n">
        <f aca="false">AVERAGE(H3:H17)</f>
        <v>6.588</v>
      </c>
      <c r="E20" s="26" t="n">
        <f aca="false">IF(H23&lt;2,"N/A",(IF(C20&lt;=25%,"N/A",AVERAGE(I3:I17))))</f>
        <v>5.38333333333333</v>
      </c>
      <c r="F20" s="25" t="n">
        <f aca="false">MEDIAN(H3:H17)</f>
        <v>5.64</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5.38333333333333</v>
      </c>
      <c r="E22" s="33"/>
    </row>
    <row r="23" customFormat="false" ht="12.75" hidden="false" customHeight="false" outlineLevel="0" collapsed="false">
      <c r="B23" s="32" t="s">
        <v>20</v>
      </c>
      <c r="C23" s="32"/>
      <c r="D23" s="33" t="n">
        <f aca="false">ROUND(D22,2)*F3</f>
        <v>1614</v>
      </c>
      <c r="E23" s="33"/>
      <c r="G23" s="34" t="s">
        <v>21</v>
      </c>
      <c r="H23" s="35" t="n">
        <f aca="false">COUNT(H3:H17)</f>
        <v>5</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137</v>
      </c>
      <c r="B2" s="3" t="s">
        <v>2</v>
      </c>
      <c r="C2" s="3"/>
      <c r="D2" s="3"/>
      <c r="E2" s="49" t="s">
        <v>3</v>
      </c>
      <c r="F2" s="49" t="s">
        <v>4</v>
      </c>
      <c r="G2" s="49" t="s">
        <v>5</v>
      </c>
      <c r="H2" s="3" t="s">
        <v>6</v>
      </c>
      <c r="I2" s="4" t="s">
        <v>7</v>
      </c>
    </row>
    <row r="3" customFormat="false" ht="12.75" hidden="false" customHeight="true" outlineLevel="0" collapsed="false">
      <c r="A3" s="49"/>
      <c r="B3" s="5" t="s">
        <v>138</v>
      </c>
      <c r="C3" s="5"/>
      <c r="D3" s="5"/>
      <c r="E3" s="6" t="s">
        <v>3</v>
      </c>
      <c r="F3" s="50" t="n">
        <v>2000</v>
      </c>
      <c r="G3" s="51" t="s">
        <v>59</v>
      </c>
      <c r="H3" s="9" t="n">
        <v>0.53</v>
      </c>
      <c r="I3" s="9" t="str">
        <f aca="false">IF(H3="","",(IF($C$20&lt;25%,"N/A",IF(H3&lt;=($D$20+$B$20),H3,"Descartado"))))</f>
        <v>N/A</v>
      </c>
    </row>
    <row r="4" customFormat="false" ht="12.75" hidden="false" customHeight="false" outlineLevel="0" collapsed="false">
      <c r="A4" s="49"/>
      <c r="B4" s="5"/>
      <c r="C4" s="5"/>
      <c r="D4" s="5"/>
      <c r="E4" s="6"/>
      <c r="F4" s="6"/>
      <c r="G4" s="51" t="s">
        <v>60</v>
      </c>
      <c r="H4" s="9" t="n">
        <v>0.55</v>
      </c>
      <c r="I4" s="9" t="str">
        <f aca="false">IF(H4="","",(IF($C$20&lt;25%,"N/A",IF(H4&lt;=($D$20+$B$20),H4,"Descartado"))))</f>
        <v>N/A</v>
      </c>
    </row>
    <row r="5" customFormat="false" ht="12.75" hidden="false" customHeight="false" outlineLevel="0" collapsed="false">
      <c r="A5" s="49"/>
      <c r="B5" s="5"/>
      <c r="C5" s="5"/>
      <c r="D5" s="5"/>
      <c r="E5" s="6"/>
      <c r="F5" s="6"/>
      <c r="G5" s="51" t="s">
        <v>61</v>
      </c>
      <c r="H5" s="9" t="n">
        <v>0.58</v>
      </c>
      <c r="I5" s="9" t="str">
        <f aca="false">IF(H5="","",(IF($C$20&lt;25%,"N/A",IF(H5&lt;=($D$20+$B$20),H5,"Descartado"))))</f>
        <v>N/A</v>
      </c>
    </row>
    <row r="6" customFormat="false" ht="12.75" hidden="false" customHeight="false" outlineLevel="0" collapsed="false">
      <c r="A6" s="49"/>
      <c r="B6" s="5"/>
      <c r="C6" s="5"/>
      <c r="D6" s="5"/>
      <c r="E6" s="6"/>
      <c r="F6" s="6"/>
      <c r="G6" s="51" t="s">
        <v>13</v>
      </c>
      <c r="H6" s="9" t="n">
        <v>0.71</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0.0809835374217092</v>
      </c>
      <c r="C20" s="24" t="n">
        <f aca="false">IF(H23&lt;2,"N/A",(B20/D20))</f>
        <v>0.136681075817231</v>
      </c>
      <c r="D20" s="25" t="n">
        <f aca="false">AVERAGE(H3:H17)</f>
        <v>0.5925</v>
      </c>
      <c r="E20" s="26" t="str">
        <f aca="false">IF(H23&lt;2,"N/A",(IF(C20&lt;=25%,"N/A",AVERAGE(I3:I17))))</f>
        <v>N/A</v>
      </c>
      <c r="F20" s="25" t="n">
        <f aca="false">MEDIAN(H3:H17)</f>
        <v>0.565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0.5925</v>
      </c>
      <c r="E22" s="33"/>
    </row>
    <row r="23" customFormat="false" ht="12.75" hidden="false" customHeight="false" outlineLevel="0" collapsed="false">
      <c r="B23" s="32" t="s">
        <v>20</v>
      </c>
      <c r="C23" s="32"/>
      <c r="D23" s="33" t="n">
        <f aca="false">ROUND(D22,2)*F3</f>
        <v>1180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139</v>
      </c>
      <c r="B2" s="3" t="s">
        <v>2</v>
      </c>
      <c r="C2" s="3"/>
      <c r="D2" s="3"/>
      <c r="E2" s="49" t="s">
        <v>3</v>
      </c>
      <c r="F2" s="49" t="s">
        <v>4</v>
      </c>
      <c r="G2" s="49" t="s">
        <v>5</v>
      </c>
      <c r="H2" s="3" t="s">
        <v>6</v>
      </c>
      <c r="I2" s="4" t="s">
        <v>7</v>
      </c>
    </row>
    <row r="3" customFormat="false" ht="12.75" hidden="false" customHeight="true" outlineLevel="0" collapsed="false">
      <c r="A3" s="49"/>
      <c r="B3" s="5" t="s">
        <v>140</v>
      </c>
      <c r="C3" s="5"/>
      <c r="D3" s="5"/>
      <c r="E3" s="6" t="s">
        <v>3</v>
      </c>
      <c r="F3" s="50" t="n">
        <v>1000</v>
      </c>
      <c r="G3" s="51" t="s">
        <v>10</v>
      </c>
      <c r="H3" s="9" t="n">
        <v>1.338</v>
      </c>
      <c r="I3" s="9" t="str">
        <f aca="false">IF(H3="","",(IF($C$20&lt;25%,"N/A",IF(H3&lt;=($D$20+$B$20),H3,"Descartado"))))</f>
        <v>N/A</v>
      </c>
    </row>
    <row r="4" customFormat="false" ht="12.75" hidden="false" customHeight="false" outlineLevel="0" collapsed="false">
      <c r="A4" s="49"/>
      <c r="B4" s="5"/>
      <c r="C4" s="5"/>
      <c r="D4" s="5"/>
      <c r="E4" s="6"/>
      <c r="F4" s="6"/>
      <c r="G4" s="51" t="s">
        <v>60</v>
      </c>
      <c r="H4" s="9" t="n">
        <v>1.35</v>
      </c>
      <c r="I4" s="9" t="str">
        <f aca="false">IF(H4="","",(IF($C$20&lt;25%,"N/A",IF(H4&lt;=($D$20+$B$20),H4,"Descartado"))))</f>
        <v>N/A</v>
      </c>
    </row>
    <row r="5" customFormat="false" ht="12.75" hidden="false" customHeight="false" outlineLevel="0" collapsed="false">
      <c r="A5" s="49"/>
      <c r="B5" s="5"/>
      <c r="C5" s="5"/>
      <c r="D5" s="5"/>
      <c r="E5" s="6"/>
      <c r="F5" s="6"/>
      <c r="G5" s="51" t="s">
        <v>61</v>
      </c>
      <c r="H5" s="9" t="n">
        <v>1.74</v>
      </c>
      <c r="I5" s="9" t="str">
        <f aca="false">IF(H5="","",(IF($C$20&lt;25%,"N/A",IF(H5&lt;=($D$20+$B$20),H5,"Descartado"))))</f>
        <v>N/A</v>
      </c>
    </row>
    <row r="6" customFormat="false" ht="12.75" hidden="false" customHeight="false" outlineLevel="0" collapsed="false">
      <c r="A6" s="49"/>
      <c r="B6" s="5"/>
      <c r="C6" s="5"/>
      <c r="D6" s="5"/>
      <c r="E6" s="6"/>
      <c r="F6" s="6"/>
      <c r="G6" s="51" t="s">
        <v>62</v>
      </c>
      <c r="H6" s="9" t="n">
        <v>1.75</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0.231605267643031</v>
      </c>
      <c r="C20" s="24" t="n">
        <f aca="false">IF(H23&lt;2,"N/A",(B20/D20))</f>
        <v>0.1499548511771</v>
      </c>
      <c r="D20" s="25" t="n">
        <f aca="false">AVERAGE(H3:H17)</f>
        <v>1.5445</v>
      </c>
      <c r="E20" s="26" t="str">
        <f aca="false">IF(H23&lt;2,"N/A",(IF(C20&lt;=25%,"N/A",AVERAGE(I3:I17))))</f>
        <v>N/A</v>
      </c>
      <c r="F20" s="25" t="n">
        <f aca="false">MEDIAN(H3:H17)</f>
        <v>1.545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1.5445</v>
      </c>
      <c r="E22" s="33"/>
    </row>
    <row r="23" customFormat="false" ht="12.75" hidden="false" customHeight="false" outlineLevel="0" collapsed="false">
      <c r="B23" s="32" t="s">
        <v>20</v>
      </c>
      <c r="C23" s="32"/>
      <c r="D23" s="33" t="n">
        <f aca="false">ROUND(D22,2)*F3</f>
        <v>1540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141</v>
      </c>
      <c r="B2" s="3" t="s">
        <v>2</v>
      </c>
      <c r="C2" s="3"/>
      <c r="D2" s="3"/>
      <c r="E2" s="49" t="s">
        <v>3</v>
      </c>
      <c r="F2" s="49" t="s">
        <v>4</v>
      </c>
      <c r="G2" s="49" t="s">
        <v>5</v>
      </c>
      <c r="H2" s="3" t="s">
        <v>6</v>
      </c>
      <c r="I2" s="4" t="s">
        <v>7</v>
      </c>
    </row>
    <row r="3" customFormat="false" ht="12.75" hidden="false" customHeight="true" outlineLevel="0" collapsed="false">
      <c r="A3" s="49"/>
      <c r="B3" s="5" t="s">
        <v>142</v>
      </c>
      <c r="C3" s="5"/>
      <c r="D3" s="5"/>
      <c r="E3" s="6" t="s">
        <v>3</v>
      </c>
      <c r="F3" s="50" t="n">
        <v>1000</v>
      </c>
      <c r="G3" s="51" t="s">
        <v>59</v>
      </c>
      <c r="H3" s="9" t="n">
        <v>3.47</v>
      </c>
      <c r="I3" s="9" t="str">
        <f aca="false">IF(H3="","",(IF($C$20&lt;25%,"N/A",IF(H3&lt;=($D$20+$B$20),H3,"Descartado"))))</f>
        <v>N/A</v>
      </c>
    </row>
    <row r="4" customFormat="false" ht="12.75" hidden="false" customHeight="false" outlineLevel="0" collapsed="false">
      <c r="A4" s="49"/>
      <c r="B4" s="5"/>
      <c r="C4" s="5"/>
      <c r="D4" s="5"/>
      <c r="E4" s="6"/>
      <c r="F4" s="6"/>
      <c r="G4" s="51" t="s">
        <v>60</v>
      </c>
      <c r="H4" s="9" t="n">
        <v>3.49</v>
      </c>
      <c r="I4" s="9" t="str">
        <f aca="false">IF(H4="","",(IF($C$20&lt;25%,"N/A",IF(H4&lt;=($D$20+$B$20),H4,"Descartado"))))</f>
        <v>N/A</v>
      </c>
    </row>
    <row r="5" customFormat="false" ht="12.75" hidden="false" customHeight="false" outlineLevel="0" collapsed="false">
      <c r="A5" s="49"/>
      <c r="B5" s="5"/>
      <c r="C5" s="5"/>
      <c r="D5" s="5"/>
      <c r="E5" s="6"/>
      <c r="F5" s="6"/>
      <c r="G5" s="51" t="s">
        <v>61</v>
      </c>
      <c r="H5" s="9" t="n">
        <v>3.54</v>
      </c>
      <c r="I5" s="9" t="str">
        <f aca="false">IF(H5="","",(IF($C$20&lt;25%,"N/A",IF(H5&lt;=($D$20+$B$20),H5,"Descartado"))))</f>
        <v>N/A</v>
      </c>
    </row>
    <row r="6" customFormat="false" ht="12.75" hidden="false" customHeight="false" outlineLevel="0" collapsed="false">
      <c r="A6" s="49"/>
      <c r="B6" s="5"/>
      <c r="C6" s="5"/>
      <c r="D6" s="5"/>
      <c r="E6" s="6"/>
      <c r="F6" s="6"/>
      <c r="G6" s="51" t="s">
        <v>62</v>
      </c>
      <c r="H6" s="9" t="n">
        <v>3.6</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0.058022983951764</v>
      </c>
      <c r="C20" s="24" t="n">
        <f aca="false">IF(H23&lt;2,"N/A",(B20/D20))</f>
        <v>0.0164604209792238</v>
      </c>
      <c r="D20" s="25" t="n">
        <f aca="false">AVERAGE(H3:H17)</f>
        <v>3.525</v>
      </c>
      <c r="E20" s="26" t="str">
        <f aca="false">IF(H23&lt;2,"N/A",(IF(C20&lt;=25%,"N/A",AVERAGE(I3:I17))))</f>
        <v>N/A</v>
      </c>
      <c r="F20" s="25" t="n">
        <f aca="false">MEDIAN(H3:H17)</f>
        <v>3.515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3.525</v>
      </c>
      <c r="E22" s="33"/>
    </row>
    <row r="23" customFormat="false" ht="12.75" hidden="false" customHeight="false" outlineLevel="0" collapsed="false">
      <c r="B23" s="32" t="s">
        <v>20</v>
      </c>
      <c r="C23" s="32"/>
      <c r="D23" s="33" t="n">
        <f aca="false">ROUND(D22,2)*F3</f>
        <v>3530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143</v>
      </c>
      <c r="B2" s="3" t="s">
        <v>2</v>
      </c>
      <c r="C2" s="3"/>
      <c r="D2" s="3"/>
      <c r="E2" s="49" t="s">
        <v>3</v>
      </c>
      <c r="F2" s="49" t="s">
        <v>4</v>
      </c>
      <c r="G2" s="49" t="s">
        <v>5</v>
      </c>
      <c r="H2" s="3" t="s">
        <v>6</v>
      </c>
      <c r="I2" s="4" t="s">
        <v>7</v>
      </c>
    </row>
    <row r="3" customFormat="false" ht="12.75" hidden="false" customHeight="true" outlineLevel="0" collapsed="false">
      <c r="A3" s="49"/>
      <c r="B3" s="5" t="s">
        <v>144</v>
      </c>
      <c r="C3" s="5"/>
      <c r="D3" s="5"/>
      <c r="E3" s="6" t="s">
        <v>3</v>
      </c>
      <c r="F3" s="50" t="n">
        <v>3000</v>
      </c>
      <c r="G3" s="51" t="s">
        <v>10</v>
      </c>
      <c r="H3" s="9" t="n">
        <v>0.03</v>
      </c>
      <c r="I3" s="9" t="n">
        <f aca="false">IF(H3="","",(IF($C$20&lt;25%,"N/A",IF(H3&lt;=($D$20+$B$20),H3,"Descartado"))))</f>
        <v>0.03</v>
      </c>
    </row>
    <row r="4" customFormat="false" ht="12.75" hidden="false" customHeight="false" outlineLevel="0" collapsed="false">
      <c r="A4" s="49"/>
      <c r="B4" s="5"/>
      <c r="C4" s="5"/>
      <c r="D4" s="5"/>
      <c r="E4" s="6"/>
      <c r="F4" s="6"/>
      <c r="G4" s="51" t="s">
        <v>60</v>
      </c>
      <c r="H4" s="9" t="n">
        <v>1.04</v>
      </c>
      <c r="I4" s="9" t="n">
        <f aca="false">IF(H4="","",(IF($C$20&lt;25%,"N/A",IF(H4&lt;=($D$20+$B$20),H4,"Descartado"))))</f>
        <v>1.04</v>
      </c>
    </row>
    <row r="5" customFormat="false" ht="12.75" hidden="false" customHeight="false" outlineLevel="0" collapsed="false">
      <c r="A5" s="49"/>
      <c r="B5" s="5"/>
      <c r="C5" s="5"/>
      <c r="D5" s="5"/>
      <c r="E5" s="6"/>
      <c r="F5" s="6"/>
      <c r="G5" s="51" t="s">
        <v>61</v>
      </c>
      <c r="H5" s="9" t="n">
        <v>1.12</v>
      </c>
      <c r="I5" s="9" t="n">
        <f aca="false">IF(H5="","",(IF($C$20&lt;25%,"N/A",IF(H5&lt;=($D$20+$B$20),H5,"Descartado"))))</f>
        <v>1.12</v>
      </c>
    </row>
    <row r="6" customFormat="false" ht="12.75" hidden="false" customHeight="false" outlineLevel="0" collapsed="false">
      <c r="A6" s="49"/>
      <c r="B6" s="5"/>
      <c r="C6" s="5"/>
      <c r="D6" s="5"/>
      <c r="E6" s="6"/>
      <c r="F6" s="6"/>
      <c r="G6" s="51" t="s">
        <v>62</v>
      </c>
      <c r="H6" s="9" t="n">
        <v>1.36</v>
      </c>
      <c r="I6" s="9" t="n">
        <f aca="false">IF(H6="","",(IF($C$20&lt;25%,"N/A",IF(H6&lt;=($D$20+$B$20),H6,"Descartado"))))</f>
        <v>1.36</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0.587615236925207</v>
      </c>
      <c r="C20" s="24" t="n">
        <f aca="false">IF(H23&lt;2,"N/A",(B20/D20))</f>
        <v>0.662101675408683</v>
      </c>
      <c r="D20" s="25" t="n">
        <f aca="false">AVERAGE(H3:H17)</f>
        <v>0.8875</v>
      </c>
      <c r="E20" s="26" t="n">
        <f aca="false">IF(H23&lt;2,"N/A",(IF(C20&lt;=25%,"N/A",AVERAGE(I3:I17))))</f>
        <v>0.8875</v>
      </c>
      <c r="F20" s="25" t="n">
        <f aca="false">MEDIAN(H3:H17)</f>
        <v>1.08</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0.8875</v>
      </c>
      <c r="E22" s="33"/>
    </row>
    <row r="23" customFormat="false" ht="12.75" hidden="false" customHeight="false" outlineLevel="0" collapsed="false">
      <c r="B23" s="32" t="s">
        <v>20</v>
      </c>
      <c r="C23" s="32"/>
      <c r="D23" s="33" t="n">
        <f aca="false">ROUND(D22,2)*F3</f>
        <v>2670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145</v>
      </c>
      <c r="B2" s="3" t="s">
        <v>2</v>
      </c>
      <c r="C2" s="3"/>
      <c r="D2" s="3"/>
      <c r="E2" s="49" t="s">
        <v>3</v>
      </c>
      <c r="F2" s="49" t="s">
        <v>4</v>
      </c>
      <c r="G2" s="49" t="s">
        <v>5</v>
      </c>
      <c r="H2" s="3" t="s">
        <v>6</v>
      </c>
      <c r="I2" s="4" t="s">
        <v>7</v>
      </c>
    </row>
    <row r="3" customFormat="false" ht="12.75" hidden="false" customHeight="true" outlineLevel="0" collapsed="false">
      <c r="A3" s="49"/>
      <c r="B3" s="5" t="s">
        <v>146</v>
      </c>
      <c r="C3" s="5"/>
      <c r="D3" s="5"/>
      <c r="E3" s="6" t="s">
        <v>9</v>
      </c>
      <c r="F3" s="50" t="n">
        <v>5000</v>
      </c>
      <c r="G3" s="51" t="s">
        <v>10</v>
      </c>
      <c r="H3" s="9" t="n">
        <v>1.11</v>
      </c>
      <c r="I3" s="9" t="str">
        <f aca="false">IF(H3="","",(IF($C$20&lt;25%,"N/A",IF(H3&lt;=($D$20+$B$20),H3,"Descartado"))))</f>
        <v>N/A</v>
      </c>
    </row>
    <row r="4" customFormat="false" ht="12.75" hidden="false" customHeight="false" outlineLevel="0" collapsed="false">
      <c r="A4" s="49"/>
      <c r="B4" s="5"/>
      <c r="C4" s="5"/>
      <c r="D4" s="5"/>
      <c r="E4" s="6"/>
      <c r="F4" s="6"/>
      <c r="G4" s="51" t="s">
        <v>60</v>
      </c>
      <c r="H4" s="9" t="n">
        <v>1.12</v>
      </c>
      <c r="I4" s="9" t="str">
        <f aca="false">IF(H4="","",(IF($C$20&lt;25%,"N/A",IF(H4&lt;=($D$20+$B$20),H4,"Descartado"))))</f>
        <v>N/A</v>
      </c>
    </row>
    <row r="5" customFormat="false" ht="12.75" hidden="false" customHeight="false" outlineLevel="0" collapsed="false">
      <c r="A5" s="49"/>
      <c r="B5" s="5"/>
      <c r="C5" s="5"/>
      <c r="D5" s="5"/>
      <c r="E5" s="6"/>
      <c r="F5" s="6"/>
      <c r="G5" s="51" t="s">
        <v>61</v>
      </c>
      <c r="H5" s="9" t="n">
        <v>1.26</v>
      </c>
      <c r="I5" s="9" t="str">
        <f aca="false">IF(H5="","",(IF($C$20&lt;25%,"N/A",IF(H5&lt;=($D$20+$B$20),H5,"Descartado"))))</f>
        <v>N/A</v>
      </c>
    </row>
    <row r="6" customFormat="false" ht="12.75" hidden="false" customHeight="false" outlineLevel="0" collapsed="false">
      <c r="A6" s="49"/>
      <c r="B6" s="5"/>
      <c r="C6" s="5"/>
      <c r="D6" s="5"/>
      <c r="E6" s="6"/>
      <c r="F6" s="6"/>
      <c r="G6" s="51" t="s">
        <v>62</v>
      </c>
      <c r="H6" s="9" t="n">
        <v>1.35</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0.115758369027902</v>
      </c>
      <c r="C20" s="24" t="n">
        <f aca="false">IF(H23&lt;2,"N/A",(B20/D20))</f>
        <v>0.0956680735767787</v>
      </c>
      <c r="D20" s="25" t="n">
        <f aca="false">AVERAGE(H3:H17)</f>
        <v>1.21</v>
      </c>
      <c r="E20" s="26" t="str">
        <f aca="false">IF(H23&lt;2,"N/A",(IF(C20&lt;=25%,"N/A",AVERAGE(I3:I17))))</f>
        <v>N/A</v>
      </c>
      <c r="F20" s="25" t="n">
        <f aca="false">MEDIAN(H3:H17)</f>
        <v>1.19</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1.21</v>
      </c>
      <c r="E22" s="33"/>
    </row>
    <row r="23" customFormat="false" ht="12.75" hidden="false" customHeight="false" outlineLevel="0" collapsed="false">
      <c r="B23" s="32" t="s">
        <v>20</v>
      </c>
      <c r="C23" s="32"/>
      <c r="D23" s="33" t="n">
        <f aca="false">ROUND(D22,2)*F3</f>
        <v>6050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7.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147</v>
      </c>
      <c r="B2" s="3" t="s">
        <v>2</v>
      </c>
      <c r="C2" s="3"/>
      <c r="D2" s="3"/>
      <c r="E2" s="49" t="s">
        <v>3</v>
      </c>
      <c r="F2" s="49" t="s">
        <v>4</v>
      </c>
      <c r="G2" s="49" t="s">
        <v>5</v>
      </c>
      <c r="H2" s="3" t="s">
        <v>6</v>
      </c>
      <c r="I2" s="4" t="s">
        <v>7</v>
      </c>
    </row>
    <row r="3" customFormat="false" ht="12.75" hidden="false" customHeight="true" outlineLevel="0" collapsed="false">
      <c r="A3" s="49"/>
      <c r="B3" s="5" t="s">
        <v>148</v>
      </c>
      <c r="C3" s="5"/>
      <c r="D3" s="5"/>
      <c r="E3" s="6" t="s">
        <v>9</v>
      </c>
      <c r="F3" s="50" t="n">
        <v>5000</v>
      </c>
      <c r="G3" s="51" t="s">
        <v>59</v>
      </c>
      <c r="H3" s="9" t="n">
        <v>1.37</v>
      </c>
      <c r="I3" s="9" t="n">
        <f aca="false">IF(H3="","",(IF($C$20&lt;25%,"N/A",IF(H3&lt;=($D$20+$B$20),H3,"Descartado"))))</f>
        <v>1.37</v>
      </c>
    </row>
    <row r="4" customFormat="false" ht="12.75" hidden="false" customHeight="false" outlineLevel="0" collapsed="false">
      <c r="A4" s="49"/>
      <c r="B4" s="5"/>
      <c r="C4" s="5"/>
      <c r="D4" s="5"/>
      <c r="E4" s="6"/>
      <c r="F4" s="6"/>
      <c r="G4" s="51" t="s">
        <v>60</v>
      </c>
      <c r="H4" s="9" t="n">
        <v>1.38</v>
      </c>
      <c r="I4" s="9" t="n">
        <f aca="false">IF(H4="","",(IF($C$20&lt;25%,"N/A",IF(H4&lt;=($D$20+$B$20),H4,"Descartado"))))</f>
        <v>1.38</v>
      </c>
    </row>
    <row r="5" customFormat="false" ht="12.75" hidden="false" customHeight="false" outlineLevel="0" collapsed="false">
      <c r="A5" s="49"/>
      <c r="B5" s="5"/>
      <c r="C5" s="5"/>
      <c r="D5" s="5"/>
      <c r="E5" s="6"/>
      <c r="F5" s="6"/>
      <c r="G5" s="51" t="s">
        <v>61</v>
      </c>
      <c r="H5" s="9" t="n">
        <v>1.53</v>
      </c>
      <c r="I5" s="9" t="n">
        <f aca="false">IF(H5="","",(IF($C$20&lt;25%,"N/A",IF(H5&lt;=($D$20+$B$20),H5,"Descartado"))))</f>
        <v>1.53</v>
      </c>
    </row>
    <row r="6" customFormat="false" ht="12.75" hidden="false" customHeight="false" outlineLevel="0" collapsed="false">
      <c r="A6" s="49"/>
      <c r="B6" s="5"/>
      <c r="C6" s="5"/>
      <c r="D6" s="5"/>
      <c r="E6" s="6"/>
      <c r="F6" s="6"/>
      <c r="G6" s="51" t="s">
        <v>62</v>
      </c>
      <c r="H6" s="9" t="n">
        <v>2.27</v>
      </c>
      <c r="I6" s="9" t="str">
        <f aca="false">IF(H6="","",(IF($C$20&lt;25%,"N/A",IF(H6&lt;=($D$20+$B$20),H6,"Descartado"))))</f>
        <v>Descartado</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0.427970014525938</v>
      </c>
      <c r="C20" s="24" t="n">
        <f aca="false">IF(H23&lt;2,"N/A",(B20/D20))</f>
        <v>0.261355734061642</v>
      </c>
      <c r="D20" s="25" t="n">
        <f aca="false">AVERAGE(H3:H17)</f>
        <v>1.6375</v>
      </c>
      <c r="E20" s="26" t="n">
        <f aca="false">IF(H23&lt;2,"N/A",(IF(C20&lt;=25%,"N/A",AVERAGE(I3:I17))))</f>
        <v>1.42666666666667</v>
      </c>
      <c r="F20" s="25" t="n">
        <f aca="false">MEDIAN(H3:H17)</f>
        <v>1.455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1.42666666666667</v>
      </c>
      <c r="E22" s="33"/>
    </row>
    <row r="23" customFormat="false" ht="12.75" hidden="false" customHeight="false" outlineLevel="0" collapsed="false">
      <c r="B23" s="32" t="s">
        <v>20</v>
      </c>
      <c r="C23" s="32"/>
      <c r="D23" s="33" t="n">
        <f aca="false">ROUND(D22,2)*F3</f>
        <v>7150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149</v>
      </c>
      <c r="B2" s="3" t="s">
        <v>2</v>
      </c>
      <c r="C2" s="3"/>
      <c r="D2" s="3"/>
      <c r="E2" s="49" t="s">
        <v>3</v>
      </c>
      <c r="F2" s="49" t="s">
        <v>4</v>
      </c>
      <c r="G2" s="49" t="s">
        <v>5</v>
      </c>
      <c r="H2" s="3" t="s">
        <v>6</v>
      </c>
      <c r="I2" s="4" t="s">
        <v>7</v>
      </c>
    </row>
    <row r="3" customFormat="false" ht="12.75" hidden="false" customHeight="true" outlineLevel="0" collapsed="false">
      <c r="A3" s="49"/>
      <c r="B3" s="5" t="s">
        <v>150</v>
      </c>
      <c r="C3" s="5"/>
      <c r="D3" s="5"/>
      <c r="E3" s="6" t="s">
        <v>9</v>
      </c>
      <c r="F3" s="50" t="n">
        <v>2000</v>
      </c>
      <c r="G3" s="51" t="s">
        <v>59</v>
      </c>
      <c r="H3" s="9" t="n">
        <v>2.74</v>
      </c>
      <c r="I3" s="9" t="str">
        <f aca="false">IF(H3="","",(IF($C$20&lt;25%,"N/A",IF(H3&lt;=($D$20+$B$20),H3,"Descartado"))))</f>
        <v>N/A</v>
      </c>
    </row>
    <row r="4" customFormat="false" ht="12.75" hidden="false" customHeight="false" outlineLevel="0" collapsed="false">
      <c r="A4" s="49"/>
      <c r="B4" s="5"/>
      <c r="C4" s="5"/>
      <c r="D4" s="5"/>
      <c r="E4" s="6"/>
      <c r="F4" s="6"/>
      <c r="G4" s="51" t="s">
        <v>60</v>
      </c>
      <c r="H4" s="9" t="n">
        <v>2.75</v>
      </c>
      <c r="I4" s="9" t="str">
        <f aca="false">IF(H4="","",(IF($C$20&lt;25%,"N/A",IF(H4&lt;=($D$20+$B$20),H4,"Descartado"))))</f>
        <v>N/A</v>
      </c>
    </row>
    <row r="5" customFormat="false" ht="12.75" hidden="false" customHeight="false" outlineLevel="0" collapsed="false">
      <c r="A5" s="49"/>
      <c r="B5" s="5"/>
      <c r="C5" s="5"/>
      <c r="D5" s="5"/>
      <c r="E5" s="6"/>
      <c r="F5" s="6"/>
      <c r="G5" s="51" t="s">
        <v>61</v>
      </c>
      <c r="H5" s="9" t="n">
        <v>3.22</v>
      </c>
      <c r="I5" s="9" t="str">
        <f aca="false">IF(H5="","",(IF($C$20&lt;25%,"N/A",IF(H5&lt;=($D$20+$B$20),H5,"Descartado"))))</f>
        <v>N/A</v>
      </c>
    </row>
    <row r="6" customFormat="false" ht="12.75" hidden="false" customHeight="false" outlineLevel="0" collapsed="false">
      <c r="A6" s="49"/>
      <c r="B6" s="5"/>
      <c r="C6" s="5"/>
      <c r="D6" s="5"/>
      <c r="E6" s="6"/>
      <c r="F6" s="6"/>
      <c r="G6" s="51" t="s">
        <v>62</v>
      </c>
      <c r="H6" s="9" t="n">
        <v>3.73</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0.470106370941723</v>
      </c>
      <c r="C20" s="24" t="n">
        <f aca="false">IF(H23&lt;2,"N/A",(B20/D20))</f>
        <v>0.151159604804412</v>
      </c>
      <c r="D20" s="25" t="n">
        <f aca="false">AVERAGE(H3:H17)</f>
        <v>3.11</v>
      </c>
      <c r="E20" s="26" t="str">
        <f aca="false">IF(H23&lt;2,"N/A",(IF(C20&lt;=25%,"N/A",AVERAGE(I3:I17))))</f>
        <v>N/A</v>
      </c>
      <c r="F20" s="25" t="n">
        <f aca="false">MEDIAN(H3:H17)</f>
        <v>2.985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3.11</v>
      </c>
      <c r="E22" s="33"/>
    </row>
    <row r="23" customFormat="false" ht="12.75" hidden="false" customHeight="false" outlineLevel="0" collapsed="false">
      <c r="B23" s="32" t="s">
        <v>20</v>
      </c>
      <c r="C23" s="32"/>
      <c r="D23" s="33" t="n">
        <f aca="false">ROUND(D22,2)*F3</f>
        <v>6220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9.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6" min="4"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151</v>
      </c>
      <c r="B2" s="3" t="s">
        <v>2</v>
      </c>
      <c r="C2" s="3"/>
      <c r="D2" s="3"/>
      <c r="E2" s="49" t="s">
        <v>3</v>
      </c>
      <c r="F2" s="49" t="s">
        <v>4</v>
      </c>
      <c r="G2" s="49" t="s">
        <v>5</v>
      </c>
      <c r="H2" s="3" t="s">
        <v>6</v>
      </c>
      <c r="I2" s="4" t="s">
        <v>7</v>
      </c>
    </row>
    <row r="3" customFormat="false" ht="12.75" hidden="false" customHeight="true" outlineLevel="0" collapsed="false">
      <c r="A3" s="49"/>
      <c r="B3" s="5" t="s">
        <v>152</v>
      </c>
      <c r="C3" s="5"/>
      <c r="D3" s="5"/>
      <c r="E3" s="6" t="s">
        <v>9</v>
      </c>
      <c r="F3" s="50" t="n">
        <v>2000</v>
      </c>
      <c r="G3" s="51" t="s">
        <v>59</v>
      </c>
      <c r="H3" s="9" t="n">
        <v>3.73</v>
      </c>
      <c r="I3" s="9" t="str">
        <f aca="false">IF(H3="","",(IF($C$20&lt;25%,"N/A",IF(H3&lt;=($D$20+$B$20),H3,"Descartado"))))</f>
        <v>N/A</v>
      </c>
    </row>
    <row r="4" customFormat="false" ht="12.75" hidden="false" customHeight="false" outlineLevel="0" collapsed="false">
      <c r="A4" s="49"/>
      <c r="B4" s="5"/>
      <c r="C4" s="5"/>
      <c r="D4" s="5"/>
      <c r="E4" s="6"/>
      <c r="F4" s="6"/>
      <c r="G4" s="51" t="s">
        <v>60</v>
      </c>
      <c r="H4" s="9" t="n">
        <v>3.74</v>
      </c>
      <c r="I4" s="9" t="str">
        <f aca="false">IF(H4="","",(IF($C$20&lt;25%,"N/A",IF(H4&lt;=($D$20+$B$20),H4,"Descartado"))))</f>
        <v>N/A</v>
      </c>
    </row>
    <row r="5" customFormat="false" ht="12.75" hidden="false" customHeight="false" outlineLevel="0" collapsed="false">
      <c r="A5" s="49"/>
      <c r="B5" s="5"/>
      <c r="C5" s="5"/>
      <c r="D5" s="5"/>
      <c r="E5" s="6"/>
      <c r="F5" s="6"/>
      <c r="G5" s="51" t="s">
        <v>61</v>
      </c>
      <c r="H5" s="9" t="n">
        <v>4.26</v>
      </c>
      <c r="I5" s="9" t="str">
        <f aca="false">IF(H5="","",(IF($C$20&lt;25%,"N/A",IF(H5&lt;=($D$20+$B$20),H5,"Descartado"))))</f>
        <v>N/A</v>
      </c>
    </row>
    <row r="6" customFormat="false" ht="12.75" hidden="false" customHeight="false" outlineLevel="0" collapsed="false">
      <c r="A6" s="49"/>
      <c r="B6" s="5"/>
      <c r="C6" s="5"/>
      <c r="D6" s="5"/>
      <c r="E6" s="6"/>
      <c r="F6" s="6"/>
      <c r="G6" s="51" t="s">
        <v>13</v>
      </c>
      <c r="H6" s="9" t="n">
        <v>5.03</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0.612263559806283</v>
      </c>
      <c r="C20" s="24" t="n">
        <f aca="false">IF(H23&lt;2,"N/A",(B20/D20))</f>
        <v>0.146124954607705</v>
      </c>
      <c r="D20" s="25" t="n">
        <f aca="false">AVERAGE(H3:H17)</f>
        <v>4.19</v>
      </c>
      <c r="E20" s="26" t="str">
        <f aca="false">IF(H23&lt;2,"N/A",(IF(C20&lt;=25%,"N/A",AVERAGE(I3:I17))))</f>
        <v>N/A</v>
      </c>
      <c r="F20" s="25" t="n">
        <f aca="false">MEDIAN(H3:H17)</f>
        <v>4</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4.19</v>
      </c>
      <c r="E22" s="33"/>
    </row>
    <row r="23" customFormat="false" ht="12.75" hidden="false" customHeight="false" outlineLevel="0" collapsed="false">
      <c r="B23" s="32" t="s">
        <v>20</v>
      </c>
      <c r="C23" s="32"/>
      <c r="D23" s="33" t="n">
        <f aca="false">ROUND(D22,2)*F3</f>
        <v>8380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41" t="s">
        <v>0</v>
      </c>
      <c r="B1" s="41"/>
      <c r="C1" s="41"/>
      <c r="D1" s="41"/>
      <c r="E1" s="41"/>
      <c r="F1" s="41"/>
      <c r="G1" s="41"/>
      <c r="H1" s="41"/>
      <c r="I1" s="41"/>
    </row>
    <row r="2" customFormat="false" ht="12.75" hidden="false" customHeight="true" outlineLevel="0" collapsed="false">
      <c r="A2" s="4" t="s">
        <v>36</v>
      </c>
      <c r="B2" s="4" t="s">
        <v>2</v>
      </c>
      <c r="C2" s="4"/>
      <c r="D2" s="4"/>
      <c r="E2" s="4" t="s">
        <v>3</v>
      </c>
      <c r="F2" s="4" t="s">
        <v>4</v>
      </c>
      <c r="G2" s="4" t="s">
        <v>5</v>
      </c>
      <c r="H2" s="4" t="s">
        <v>6</v>
      </c>
      <c r="I2" s="43" t="s">
        <v>7</v>
      </c>
    </row>
    <row r="3" customFormat="false" ht="12.75" hidden="false" customHeight="true" outlineLevel="0" collapsed="false">
      <c r="A3" s="4"/>
      <c r="B3" s="5" t="s">
        <v>37</v>
      </c>
      <c r="C3" s="5"/>
      <c r="D3" s="5"/>
      <c r="E3" s="6" t="s">
        <v>9</v>
      </c>
      <c r="F3" s="6" t="n">
        <v>40</v>
      </c>
      <c r="G3" s="42" t="s">
        <v>10</v>
      </c>
      <c r="H3" s="8" t="n">
        <v>67.85</v>
      </c>
      <c r="I3" s="44" t="str">
        <f aca="false">IF(H3="","",(IF($C$20&lt;25%,"N/A",IF(H3&lt;=($D$20+$B$20),H3,"Descartado"))))</f>
        <v>N/A</v>
      </c>
    </row>
    <row r="4" customFormat="false" ht="25.5" hidden="false" customHeight="true" outlineLevel="0" collapsed="false">
      <c r="A4" s="4"/>
      <c r="B4" s="5"/>
      <c r="C4" s="5"/>
      <c r="D4" s="5"/>
      <c r="E4" s="6"/>
      <c r="F4" s="6"/>
      <c r="G4" s="42" t="s">
        <v>11</v>
      </c>
      <c r="H4" s="8" t="n">
        <v>68.17</v>
      </c>
      <c r="I4" s="44" t="str">
        <f aca="false">IF(H4="","",(IF($C$20&lt;25%,"N/A",IF(H4&lt;=($D$20+$B$20),H4,"Descartado"))))</f>
        <v>N/A</v>
      </c>
    </row>
    <row r="5" customFormat="false" ht="25.5" hidden="false" customHeight="false" outlineLevel="0" collapsed="false">
      <c r="A5" s="4"/>
      <c r="B5" s="5"/>
      <c r="C5" s="5"/>
      <c r="D5" s="5"/>
      <c r="E5" s="6"/>
      <c r="F5" s="6"/>
      <c r="G5" s="42" t="s">
        <v>12</v>
      </c>
      <c r="H5" s="8" t="n">
        <v>71.11</v>
      </c>
      <c r="I5" s="44" t="str">
        <f aca="false">IF(H5="","",(IF($C$20&lt;25%,"N/A",IF(H5&lt;=($D$20+$B$20),H5,"Descartado"))))</f>
        <v>N/A</v>
      </c>
    </row>
    <row r="6" customFormat="false" ht="25.5" hidden="false" customHeight="false" outlineLevel="0" collapsed="false">
      <c r="A6" s="4"/>
      <c r="B6" s="5"/>
      <c r="C6" s="5"/>
      <c r="D6" s="5"/>
      <c r="E6" s="6"/>
      <c r="F6" s="6"/>
      <c r="G6" s="42" t="s">
        <v>13</v>
      </c>
      <c r="H6" s="8" t="n">
        <v>86.02</v>
      </c>
      <c r="I6" s="44" t="str">
        <f aca="false">IF(H6="","",(IF($C$20&lt;25%,"N/A",IF(H6&lt;=($D$20+$B$20),H6,"Descartado"))))</f>
        <v>N/A</v>
      </c>
    </row>
    <row r="7" customFormat="false" ht="12.75" hidden="false" customHeight="false" outlineLevel="0" collapsed="false">
      <c r="A7" s="4"/>
      <c r="B7" s="5"/>
      <c r="C7" s="5"/>
      <c r="D7" s="5"/>
      <c r="E7" s="6"/>
      <c r="F7" s="6"/>
      <c r="G7" s="7"/>
      <c r="H7" s="10"/>
      <c r="I7" s="44" t="str">
        <f aca="false">IF(H7="","",(IF($C$20&lt;25%,"N/A",IF(H7&lt;=($D$20+$B$20),H7,"Descartado"))))</f>
        <v/>
      </c>
    </row>
    <row r="8" customFormat="false" ht="12.75" hidden="false" customHeight="false" outlineLevel="0" collapsed="false">
      <c r="A8" s="4"/>
      <c r="B8" s="5"/>
      <c r="C8" s="5"/>
      <c r="D8" s="5"/>
      <c r="E8" s="6"/>
      <c r="F8" s="6"/>
      <c r="G8" s="7"/>
      <c r="H8" s="10"/>
      <c r="I8" s="44" t="str">
        <f aca="false">IF(H8="","",(IF($C$20&lt;25%,"N/A",IF(H8&lt;=($D$20+$B$20),H8,"Descartado"))))</f>
        <v/>
      </c>
    </row>
    <row r="9" customFormat="false" ht="12.75" hidden="false" customHeight="false" outlineLevel="0" collapsed="false">
      <c r="A9" s="4"/>
      <c r="B9" s="5"/>
      <c r="C9" s="5"/>
      <c r="D9" s="5"/>
      <c r="E9" s="6"/>
      <c r="F9" s="6"/>
      <c r="G9" s="11"/>
      <c r="H9" s="11"/>
      <c r="I9" s="44" t="str">
        <f aca="false">IF(H9="","",(IF($C$20&lt;25%,"N/A",IF(H9&lt;=($D$20+$B$20),H9,"Descartado"))))</f>
        <v/>
      </c>
    </row>
    <row r="10" customFormat="false" ht="12.75" hidden="false" customHeight="false" outlineLevel="0" collapsed="false">
      <c r="A10" s="4"/>
      <c r="B10" s="5"/>
      <c r="C10" s="5"/>
      <c r="D10" s="5"/>
      <c r="E10" s="6"/>
      <c r="F10" s="6"/>
      <c r="G10" s="11"/>
      <c r="H10" s="11"/>
      <c r="I10" s="44" t="str">
        <f aca="false">IF(H10="","",(IF($C$20&lt;25%,"N/A",IF(H10&lt;=($D$20+$B$20),H10,"Descartado"))))</f>
        <v/>
      </c>
    </row>
    <row r="11" customFormat="false" ht="12.75" hidden="false" customHeight="false" outlineLevel="0" collapsed="false">
      <c r="A11" s="4"/>
      <c r="B11" s="5"/>
      <c r="C11" s="5"/>
      <c r="D11" s="5"/>
      <c r="E11" s="6"/>
      <c r="F11" s="6"/>
      <c r="G11" s="11"/>
      <c r="H11" s="11"/>
      <c r="I11" s="44" t="str">
        <f aca="false">IF(H11="","",(IF($C$20&lt;25%,"N/A",IF(H11&lt;=($D$20+$B$20),H11,"Descartado"))))</f>
        <v/>
      </c>
    </row>
    <row r="12" customFormat="false" ht="12.75" hidden="false" customHeight="false" outlineLevel="0" collapsed="false">
      <c r="A12" s="4"/>
      <c r="B12" s="5"/>
      <c r="C12" s="5"/>
      <c r="D12" s="5"/>
      <c r="E12" s="6"/>
      <c r="F12" s="6"/>
      <c r="G12" s="11"/>
      <c r="H12" s="11"/>
      <c r="I12" s="44" t="str">
        <f aca="false">IF(H12="","",(IF($C$20&lt;25%,"N/A",IF(H12&lt;=($D$20+$B$20),H12,"Descartado"))))</f>
        <v/>
      </c>
    </row>
    <row r="13" customFormat="false" ht="12.75" hidden="false" customHeight="false" outlineLevel="0" collapsed="false">
      <c r="A13" s="4"/>
      <c r="B13" s="5"/>
      <c r="C13" s="5"/>
      <c r="D13" s="5"/>
      <c r="E13" s="6"/>
      <c r="F13" s="6"/>
      <c r="G13" s="11"/>
      <c r="H13" s="11"/>
      <c r="I13" s="44" t="str">
        <f aca="false">IF(H13="","",(IF($C$20&lt;25%,"N/A",IF(H13&lt;=($D$20+$B$20),H13,"Descartado"))))</f>
        <v/>
      </c>
    </row>
    <row r="14" customFormat="false" ht="12.75" hidden="false" customHeight="false" outlineLevel="0" collapsed="false">
      <c r="A14" s="4"/>
      <c r="B14" s="5"/>
      <c r="C14" s="5"/>
      <c r="D14" s="5"/>
      <c r="E14" s="6"/>
      <c r="F14" s="6"/>
      <c r="G14" s="11"/>
      <c r="H14" s="11"/>
      <c r="I14" s="44" t="str">
        <f aca="false">IF(H14="","",(IF($C$20&lt;25%,"N/A",IF(H14&lt;=($D$20+$B$20),H14,"Descartado"))))</f>
        <v/>
      </c>
    </row>
    <row r="15" customFormat="false" ht="12.75" hidden="false" customHeight="false" outlineLevel="0" collapsed="false">
      <c r="A15" s="4"/>
      <c r="B15" s="5"/>
      <c r="C15" s="5"/>
      <c r="D15" s="5"/>
      <c r="E15" s="6"/>
      <c r="F15" s="6"/>
      <c r="G15" s="11"/>
      <c r="H15" s="11"/>
      <c r="I15" s="44" t="str">
        <f aca="false">IF(H15="","",(IF($C$20&lt;25%,"N/A",IF(H15&lt;=($D$20+$B$20),H15,"Descartado"))))</f>
        <v/>
      </c>
    </row>
    <row r="16" customFormat="false" ht="12.75" hidden="false" customHeight="false" outlineLevel="0" collapsed="false">
      <c r="A16" s="4"/>
      <c r="B16" s="5"/>
      <c r="C16" s="5"/>
      <c r="D16" s="5"/>
      <c r="E16" s="6"/>
      <c r="F16" s="6"/>
      <c r="G16" s="11"/>
      <c r="H16" s="11"/>
      <c r="I16" s="44" t="str">
        <f aca="false">IF(H16="","",(IF($C$20&lt;25%,"N/A",IF(H16&lt;=($D$20+$B$20),H16,"Descartado"))))</f>
        <v/>
      </c>
    </row>
    <row r="17" customFormat="false" ht="12.75" hidden="false" customHeight="false" outlineLevel="0" collapsed="false">
      <c r="A17" s="4"/>
      <c r="B17" s="5"/>
      <c r="C17" s="5"/>
      <c r="D17" s="5"/>
      <c r="E17" s="6"/>
      <c r="F17" s="6"/>
      <c r="G17" s="11"/>
      <c r="H17" s="11"/>
      <c r="I17" s="44" t="str">
        <f aca="false">IF(H17="","",(IF($C$20&lt;25%,"N/A",IF(H17&lt;=($D$20+$B$20),H17,"Descartado"))))</f>
        <v/>
      </c>
    </row>
    <row r="18" customFormat="false" ht="12.75" hidden="false" customHeight="false" outlineLevel="0" collapsed="false">
      <c r="A18" s="12"/>
      <c r="B18" s="13"/>
      <c r="C18" s="13"/>
      <c r="D18" s="13"/>
      <c r="E18" s="14"/>
      <c r="F18" s="14"/>
      <c r="G18" s="15"/>
      <c r="H18" s="16"/>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8.61419903415292</v>
      </c>
      <c r="C20" s="24" t="n">
        <f aca="false">IF(H23&lt;2,"N/A",(B20/D20))</f>
        <v>0.117539812848752</v>
      </c>
      <c r="D20" s="25" t="n">
        <f aca="false">AVERAGE(H3:H17)</f>
        <v>73.2875</v>
      </c>
      <c r="E20" s="26" t="str">
        <f aca="false">IF(H23&lt;2,"N/A",(IF(C20&lt;=25%,"N/A",AVERAGE(I3:I17))))</f>
        <v>N/A</v>
      </c>
      <c r="F20" s="25" t="n">
        <f aca="false">MEDIAN(H3:H17)</f>
        <v>69.64</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73.2875</v>
      </c>
      <c r="E22" s="33"/>
    </row>
    <row r="23" customFormat="false" ht="12.75" hidden="false" customHeight="false" outlineLevel="0" collapsed="false">
      <c r="B23" s="32" t="s">
        <v>20</v>
      </c>
      <c r="C23" s="32"/>
      <c r="D23" s="33" t="n">
        <f aca="false">ROUND(D22,2)*F3</f>
        <v>2931.6</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0.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2" t="s">
        <v>153</v>
      </c>
      <c r="B2" s="63" t="s">
        <v>2</v>
      </c>
      <c r="C2" s="63"/>
      <c r="D2" s="63"/>
      <c r="E2" s="62" t="s">
        <v>3</v>
      </c>
      <c r="F2" s="62" t="s">
        <v>4</v>
      </c>
      <c r="G2" s="62" t="s">
        <v>5</v>
      </c>
      <c r="H2" s="63" t="s">
        <v>6</v>
      </c>
      <c r="I2" s="64" t="s">
        <v>7</v>
      </c>
    </row>
    <row r="3" customFormat="false" ht="12.75" hidden="false" customHeight="true" outlineLevel="0" collapsed="false">
      <c r="A3" s="62"/>
      <c r="B3" s="47" t="s">
        <v>154</v>
      </c>
      <c r="C3" s="47"/>
      <c r="D3" s="47"/>
      <c r="E3" s="65" t="s">
        <v>155</v>
      </c>
      <c r="F3" s="66" t="n">
        <v>5000</v>
      </c>
      <c r="G3" s="67" t="s">
        <v>10</v>
      </c>
      <c r="H3" s="68" t="n">
        <f aca="false">14.75*1.0652792</f>
        <v>15.7128682</v>
      </c>
      <c r="I3" s="68" t="str">
        <f aca="false">IF(H3="","",(IF($C$20&lt;25%,"N/A",IF(H3&lt;=($D$20+$B$20),H3,"Descartado"))))</f>
        <v>N/A</v>
      </c>
    </row>
    <row r="4" customFormat="false" ht="12.75" hidden="false" customHeight="false" outlineLevel="0" collapsed="false">
      <c r="A4" s="62"/>
      <c r="B4" s="47"/>
      <c r="C4" s="47"/>
      <c r="D4" s="47"/>
      <c r="E4" s="65"/>
      <c r="F4" s="65"/>
      <c r="G4" s="67" t="s">
        <v>60</v>
      </c>
      <c r="H4" s="68" t="n">
        <f aca="false">14.76*1.0652792</f>
        <v>15.723520992</v>
      </c>
      <c r="I4" s="68" t="str">
        <f aca="false">IF(H4="","",(IF($C$20&lt;25%,"N/A",IF(H4&lt;=($D$20+$B$20),H4,"Descartado"))))</f>
        <v>N/A</v>
      </c>
    </row>
    <row r="5" customFormat="false" ht="12.75" hidden="false" customHeight="false" outlineLevel="0" collapsed="false">
      <c r="A5" s="62"/>
      <c r="B5" s="47"/>
      <c r="C5" s="47"/>
      <c r="D5" s="47"/>
      <c r="E5" s="65"/>
      <c r="F5" s="65"/>
      <c r="G5" s="67" t="s">
        <v>61</v>
      </c>
      <c r="H5" s="68" t="n">
        <v>15.85</v>
      </c>
      <c r="I5" s="68" t="str">
        <f aca="false">IF(H5="","",(IF($C$20&lt;25%,"N/A",IF(H5&lt;=($D$20+$B$20),H5,"Descartado"))))</f>
        <v>N/A</v>
      </c>
    </row>
    <row r="6" customFormat="false" ht="12.75" hidden="false" customHeight="false" outlineLevel="0" collapsed="false">
      <c r="A6" s="62"/>
      <c r="B6" s="47"/>
      <c r="C6" s="47"/>
      <c r="D6" s="47"/>
      <c r="E6" s="65"/>
      <c r="F6" s="65"/>
      <c r="G6" s="67" t="s">
        <v>62</v>
      </c>
      <c r="H6" s="68" t="n">
        <v>15.9</v>
      </c>
      <c r="I6" s="68" t="str">
        <f aca="false">IF(H6="","",(IF($C$20&lt;25%,"N/A",IF(H6&lt;=($D$20+$B$20),H6,"Descartado"))))</f>
        <v>N/A</v>
      </c>
    </row>
    <row r="7" customFormat="false" ht="12.75" hidden="false" customHeight="false" outlineLevel="0" collapsed="false">
      <c r="A7" s="62"/>
      <c r="B7" s="47"/>
      <c r="C7" s="47"/>
      <c r="D7" s="47"/>
      <c r="E7" s="65"/>
      <c r="F7" s="65"/>
      <c r="G7" s="67"/>
      <c r="H7" s="68"/>
      <c r="I7" s="68" t="str">
        <f aca="false">IF(H7="","",(IF($C$20&lt;25%,"N/A",IF(H7&lt;=($D$20+$B$20),H7,"Descartado"))))</f>
        <v/>
      </c>
    </row>
    <row r="8" customFormat="false" ht="12.75" hidden="false" customHeight="false" outlineLevel="0" collapsed="false">
      <c r="A8" s="62"/>
      <c r="B8" s="47"/>
      <c r="C8" s="47"/>
      <c r="D8" s="47"/>
      <c r="E8" s="65"/>
      <c r="F8" s="65"/>
      <c r="G8" s="67"/>
      <c r="H8" s="68"/>
      <c r="I8" s="68" t="str">
        <f aca="false">IF(H8="","",(IF($C$20&lt;25%,"N/A",IF(H8&lt;=($D$20+$B$20),H8,"Descartado"))))</f>
        <v/>
      </c>
    </row>
    <row r="9" customFormat="false" ht="12.75" hidden="false" customHeight="false" outlineLevel="0" collapsed="false">
      <c r="A9" s="62"/>
      <c r="B9" s="47"/>
      <c r="C9" s="47"/>
      <c r="D9" s="47"/>
      <c r="E9" s="65"/>
      <c r="F9" s="65"/>
      <c r="G9" s="67"/>
      <c r="H9" s="68"/>
      <c r="I9" s="68" t="str">
        <f aca="false">IF(H9="","",(IF($C$20&lt;25%,"N/A",IF(H9&lt;=($D$20+$B$20),H9,"Descartado"))))</f>
        <v/>
      </c>
    </row>
    <row r="10" customFormat="false" ht="12.75" hidden="false" customHeight="false" outlineLevel="0" collapsed="false">
      <c r="A10" s="62"/>
      <c r="B10" s="47"/>
      <c r="C10" s="47"/>
      <c r="D10" s="47"/>
      <c r="E10" s="65"/>
      <c r="F10" s="65"/>
      <c r="G10" s="67"/>
      <c r="H10" s="68"/>
      <c r="I10" s="68" t="str">
        <f aca="false">IF(H10="","",(IF($C$20&lt;25%,"N/A",IF(H10&lt;=($D$20+$B$20),H10,"Descartado"))))</f>
        <v/>
      </c>
    </row>
    <row r="11" customFormat="false" ht="12.75" hidden="false" customHeight="false" outlineLevel="0" collapsed="false">
      <c r="A11" s="62"/>
      <c r="B11" s="47"/>
      <c r="C11" s="47"/>
      <c r="D11" s="47"/>
      <c r="E11" s="65"/>
      <c r="F11" s="65"/>
      <c r="G11" s="67"/>
      <c r="H11" s="68"/>
      <c r="I11" s="68" t="str">
        <f aca="false">IF(H11="","",(IF($C$20&lt;25%,"N/A",IF(H11&lt;=($D$20+$B$20),H11,"Descartado"))))</f>
        <v/>
      </c>
    </row>
    <row r="12" customFormat="false" ht="12.75" hidden="false" customHeight="false" outlineLevel="0" collapsed="false">
      <c r="A12" s="62"/>
      <c r="B12" s="47"/>
      <c r="C12" s="47"/>
      <c r="D12" s="47"/>
      <c r="E12" s="65"/>
      <c r="F12" s="65"/>
      <c r="G12" s="67"/>
      <c r="H12" s="68"/>
      <c r="I12" s="68" t="str">
        <f aca="false">IF(H12="","",(IF($C$20&lt;25%,"N/A",IF(H12&lt;=($D$20+$B$20),H12,"Descartado"))))</f>
        <v/>
      </c>
    </row>
    <row r="13" customFormat="false" ht="12.75" hidden="false" customHeight="false" outlineLevel="0" collapsed="false">
      <c r="A13" s="62"/>
      <c r="B13" s="47"/>
      <c r="C13" s="47"/>
      <c r="D13" s="47"/>
      <c r="E13" s="65"/>
      <c r="F13" s="65"/>
      <c r="G13" s="67"/>
      <c r="H13" s="68"/>
      <c r="I13" s="68" t="str">
        <f aca="false">IF(H13="","",(IF($C$20&lt;25%,"N/A",IF(H13&lt;=($D$20+$B$20),H13,"Descartado"))))</f>
        <v/>
      </c>
    </row>
    <row r="14" customFormat="false" ht="12.75" hidden="false" customHeight="false" outlineLevel="0" collapsed="false">
      <c r="A14" s="62"/>
      <c r="B14" s="47"/>
      <c r="C14" s="47"/>
      <c r="D14" s="47"/>
      <c r="E14" s="65"/>
      <c r="F14" s="65"/>
      <c r="G14" s="67"/>
      <c r="H14" s="68"/>
      <c r="I14" s="68" t="str">
        <f aca="false">IF(H14="","",(IF($C$20&lt;25%,"N/A",IF(H14&lt;=($D$20+$B$20),H14,"Descartado"))))</f>
        <v/>
      </c>
    </row>
    <row r="15" customFormat="false" ht="12.75" hidden="false" customHeight="false" outlineLevel="0" collapsed="false">
      <c r="A15" s="62"/>
      <c r="B15" s="47"/>
      <c r="C15" s="47"/>
      <c r="D15" s="47"/>
      <c r="E15" s="65"/>
      <c r="F15" s="65"/>
      <c r="G15" s="67"/>
      <c r="H15" s="68"/>
      <c r="I15" s="68" t="str">
        <f aca="false">IF(H15="","",(IF($C$20&lt;25%,"N/A",IF(H15&lt;=($D$20+$B$20),H15,"Descartado"))))</f>
        <v/>
      </c>
    </row>
    <row r="16" customFormat="false" ht="12.75" hidden="false" customHeight="false" outlineLevel="0" collapsed="false">
      <c r="A16" s="62"/>
      <c r="B16" s="47"/>
      <c r="C16" s="47"/>
      <c r="D16" s="47"/>
      <c r="E16" s="65"/>
      <c r="F16" s="65"/>
      <c r="G16" s="67"/>
      <c r="H16" s="68"/>
      <c r="I16" s="68" t="str">
        <f aca="false">IF(H16="","",(IF($C$20&lt;25%,"N/A",IF(H16&lt;=($D$20+$B$20),H16,"Descartado"))))</f>
        <v/>
      </c>
    </row>
    <row r="17" customFormat="false" ht="12.75" hidden="false" customHeight="false" outlineLevel="0" collapsed="false">
      <c r="A17" s="62"/>
      <c r="B17" s="47"/>
      <c r="C17" s="47"/>
      <c r="D17" s="47"/>
      <c r="E17" s="65"/>
      <c r="F17" s="65"/>
      <c r="G17" s="67"/>
      <c r="H17" s="68"/>
      <c r="I17" s="68" t="str">
        <f aca="false">IF(H17="","",(IF($C$20&lt;25%,"N/A",IF(H17&lt;=($D$20+$B$20),H17,"Descartado"))))</f>
        <v/>
      </c>
    </row>
    <row r="18" customFormat="false" ht="12.75" hidden="false" customHeight="false" outlineLevel="0" collapsed="false">
      <c r="A18" s="69"/>
      <c r="B18" s="70"/>
      <c r="C18" s="70"/>
      <c r="D18" s="70"/>
      <c r="E18" s="71"/>
      <c r="F18" s="71"/>
      <c r="G18" s="72"/>
      <c r="H18" s="73"/>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0.0929061815530434</v>
      </c>
      <c r="C20" s="81" t="n">
        <f aca="false">IF(H23&lt;2,"N/A",(B20/D20))</f>
        <v>0.00588140469750445</v>
      </c>
      <c r="D20" s="82" t="n">
        <f aca="false">AVERAGE(H3:H17)</f>
        <v>15.796597298</v>
      </c>
      <c r="E20" s="83" t="str">
        <f aca="false">IF(H23&lt;2,"N/A",(IF(C20&lt;=25%,"N/A",AVERAGE(I3:I17))))</f>
        <v>N/A</v>
      </c>
      <c r="F20" s="82" t="n">
        <f aca="false">MEDIAN(H3:H17)</f>
        <v>15.786760496</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15.796597298</v>
      </c>
      <c r="E22" s="90"/>
    </row>
    <row r="23" customFormat="false" ht="12.75" hidden="false" customHeight="false" outlineLevel="0" collapsed="false">
      <c r="B23" s="89" t="s">
        <v>20</v>
      </c>
      <c r="C23" s="89"/>
      <c r="D23" s="90" t="n">
        <f aca="false">ROUND(D22,2)*F3</f>
        <v>79000</v>
      </c>
      <c r="E23" s="90"/>
      <c r="G23" s="91" t="s">
        <v>21</v>
      </c>
      <c r="H23" s="92" t="n">
        <f aca="false">COUNT(H3:H17)</f>
        <v>4</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1.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156</v>
      </c>
      <c r="B2" s="3" t="s">
        <v>2</v>
      </c>
      <c r="C2" s="3"/>
      <c r="D2" s="3"/>
      <c r="E2" s="49" t="s">
        <v>3</v>
      </c>
      <c r="F2" s="49" t="s">
        <v>4</v>
      </c>
      <c r="G2" s="49" t="s">
        <v>5</v>
      </c>
      <c r="H2" s="3" t="s">
        <v>6</v>
      </c>
      <c r="I2" s="4" t="s">
        <v>7</v>
      </c>
    </row>
    <row r="3" customFormat="false" ht="12.75" hidden="false" customHeight="true" outlineLevel="0" collapsed="false">
      <c r="A3" s="49"/>
      <c r="B3" s="5" t="s">
        <v>157</v>
      </c>
      <c r="C3" s="5"/>
      <c r="D3" s="5"/>
      <c r="E3" s="6" t="s">
        <v>155</v>
      </c>
      <c r="F3" s="50" t="n">
        <v>100</v>
      </c>
      <c r="G3" s="51" t="s">
        <v>59</v>
      </c>
      <c r="H3" s="9" t="n">
        <v>19.72</v>
      </c>
      <c r="I3" s="9" t="str">
        <f aca="false">IF(H3="","",(IF($C$20&lt;25%,"N/A",IF(H3&lt;=($D$20+$B$20),H3,"Descartado"))))</f>
        <v>N/A</v>
      </c>
    </row>
    <row r="4" customFormat="false" ht="12.75" hidden="false" customHeight="false" outlineLevel="0" collapsed="false">
      <c r="A4" s="49"/>
      <c r="B4" s="5"/>
      <c r="C4" s="5"/>
      <c r="D4" s="5"/>
      <c r="E4" s="6"/>
      <c r="F4" s="6"/>
      <c r="G4" s="51" t="s">
        <v>60</v>
      </c>
      <c r="H4" s="9" t="n">
        <v>26.63</v>
      </c>
      <c r="I4" s="9" t="str">
        <f aca="false">IF(H4="","",(IF($C$20&lt;25%,"N/A",IF(H4&lt;=($D$20+$B$20),H4,"Descartado"))))</f>
        <v>N/A</v>
      </c>
    </row>
    <row r="5" customFormat="false" ht="12.75" hidden="false" customHeight="false" outlineLevel="0" collapsed="false">
      <c r="A5" s="49"/>
      <c r="B5" s="5"/>
      <c r="C5" s="5"/>
      <c r="D5" s="5"/>
      <c r="E5" s="6"/>
      <c r="F5" s="6"/>
      <c r="G5" s="51" t="s">
        <v>12</v>
      </c>
      <c r="H5" s="9" t="n">
        <v>28.55</v>
      </c>
      <c r="I5" s="9" t="str">
        <f aca="false">IF(H5="","",(IF($C$20&lt;25%,"N/A",IF(H5&lt;=($D$20+$B$20),H5,"Descartado"))))</f>
        <v>N/A</v>
      </c>
    </row>
    <row r="6" customFormat="false" ht="12.75" hidden="false" customHeight="false" outlineLevel="0" collapsed="false">
      <c r="A6" s="49"/>
      <c r="B6" s="5"/>
      <c r="C6" s="5"/>
      <c r="D6" s="5"/>
      <c r="E6" s="6"/>
      <c r="F6" s="6"/>
      <c r="G6" s="51" t="s">
        <v>62</v>
      </c>
      <c r="H6" s="9" t="n">
        <v>28.63</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4.21107567413999</v>
      </c>
      <c r="C20" s="24" t="n">
        <f aca="false">IF(H23&lt;2,"N/A",(B20/D20))</f>
        <v>0.162699726616053</v>
      </c>
      <c r="D20" s="25" t="n">
        <f aca="false">AVERAGE(H3:H17)</f>
        <v>25.8825</v>
      </c>
      <c r="E20" s="26" t="str">
        <f aca="false">IF(H23&lt;2,"N/A",(IF(C20&lt;=25%,"N/A",AVERAGE(I3:I17))))</f>
        <v>N/A</v>
      </c>
      <c r="F20" s="25" t="n">
        <f aca="false">MEDIAN(H3:H17)</f>
        <v>27.59</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25.8825</v>
      </c>
      <c r="E22" s="33"/>
    </row>
    <row r="23" customFormat="false" ht="12.75" hidden="false" customHeight="false" outlineLevel="0" collapsed="false">
      <c r="B23" s="32" t="s">
        <v>20</v>
      </c>
      <c r="C23" s="32"/>
      <c r="D23" s="33" t="n">
        <f aca="false">ROUND(D22,2)*F3</f>
        <v>2588</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2.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158</v>
      </c>
      <c r="B2" s="3" t="s">
        <v>2</v>
      </c>
      <c r="C2" s="3"/>
      <c r="D2" s="3"/>
      <c r="E2" s="49" t="s">
        <v>3</v>
      </c>
      <c r="F2" s="49" t="s">
        <v>4</v>
      </c>
      <c r="G2" s="49" t="s">
        <v>5</v>
      </c>
      <c r="H2" s="3" t="s">
        <v>6</v>
      </c>
      <c r="I2" s="4" t="s">
        <v>7</v>
      </c>
    </row>
    <row r="3" customFormat="false" ht="12.75" hidden="false" customHeight="true" outlineLevel="0" collapsed="false">
      <c r="A3" s="49"/>
      <c r="B3" s="5" t="s">
        <v>159</v>
      </c>
      <c r="C3" s="5"/>
      <c r="D3" s="5"/>
      <c r="E3" s="6" t="s">
        <v>35</v>
      </c>
      <c r="F3" s="50" t="n">
        <v>2500</v>
      </c>
      <c r="G3" s="51" t="s">
        <v>59</v>
      </c>
      <c r="H3" s="9" t="n">
        <v>11.82</v>
      </c>
      <c r="I3" s="9" t="str">
        <f aca="false">IF(H3="","",(IF($C$20&lt;25%,"N/A",IF(H3&lt;=($D$20+$B$20),H3,"Descartado"))))</f>
        <v>N/A</v>
      </c>
    </row>
    <row r="4" customFormat="false" ht="12.75" hidden="false" customHeight="false" outlineLevel="0" collapsed="false">
      <c r="A4" s="49"/>
      <c r="B4" s="5"/>
      <c r="C4" s="5"/>
      <c r="D4" s="5"/>
      <c r="E4" s="6"/>
      <c r="F4" s="6"/>
      <c r="G4" s="51" t="s">
        <v>60</v>
      </c>
      <c r="H4" s="9" t="n">
        <v>11.84</v>
      </c>
      <c r="I4" s="9" t="str">
        <f aca="false">IF(H4="","",(IF($C$20&lt;25%,"N/A",IF(H4&lt;=($D$20+$B$20),H4,"Descartado"))))</f>
        <v>N/A</v>
      </c>
    </row>
    <row r="5" customFormat="false" ht="12.75" hidden="false" customHeight="false" outlineLevel="0" collapsed="false">
      <c r="A5" s="49"/>
      <c r="B5" s="5"/>
      <c r="C5" s="5"/>
      <c r="D5" s="5"/>
      <c r="E5" s="6"/>
      <c r="F5" s="6"/>
      <c r="G5" s="51" t="s">
        <v>61</v>
      </c>
      <c r="H5" s="9" t="n">
        <v>13.23</v>
      </c>
      <c r="I5" s="9" t="str">
        <f aca="false">IF(H5="","",(IF($C$20&lt;25%,"N/A",IF(H5&lt;=($D$20+$B$20),H5,"Descartado"))))</f>
        <v>N/A</v>
      </c>
    </row>
    <row r="6" customFormat="false" ht="12.75" hidden="false" customHeight="false" outlineLevel="0" collapsed="false">
      <c r="A6" s="49"/>
      <c r="B6" s="5"/>
      <c r="C6" s="5"/>
      <c r="D6" s="5"/>
      <c r="E6" s="6"/>
      <c r="F6" s="6"/>
      <c r="G6" s="51" t="s">
        <v>62</v>
      </c>
      <c r="H6" s="9" t="n">
        <v>13.32</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0.835119751891907</v>
      </c>
      <c r="C20" s="24" t="n">
        <f aca="false">IF(H23&lt;2,"N/A",(B20/D20))</f>
        <v>0.0665301535066247</v>
      </c>
      <c r="D20" s="25" t="n">
        <f aca="false">AVERAGE(H3:H17)</f>
        <v>12.5525</v>
      </c>
      <c r="E20" s="26" t="str">
        <f aca="false">IF(H23&lt;2,"N/A",(IF(C20&lt;=25%,"N/A",AVERAGE(I3:I17))))</f>
        <v>N/A</v>
      </c>
      <c r="F20" s="25" t="n">
        <f aca="false">MEDIAN(H3:H17)</f>
        <v>12.535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12.5525</v>
      </c>
      <c r="E22" s="33"/>
    </row>
    <row r="23" customFormat="false" ht="12.75" hidden="false" customHeight="false" outlineLevel="0" collapsed="false">
      <c r="B23" s="32" t="s">
        <v>20</v>
      </c>
      <c r="C23" s="32"/>
      <c r="D23" s="33" t="n">
        <f aca="false">ROUND(D22,2)*F3</f>
        <v>31375</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3.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160</v>
      </c>
      <c r="B2" s="3" t="s">
        <v>2</v>
      </c>
      <c r="C2" s="3"/>
      <c r="D2" s="3"/>
      <c r="E2" s="49" t="s">
        <v>3</v>
      </c>
      <c r="F2" s="49" t="s">
        <v>4</v>
      </c>
      <c r="G2" s="49" t="s">
        <v>5</v>
      </c>
      <c r="H2" s="3" t="s">
        <v>6</v>
      </c>
      <c r="I2" s="4" t="s">
        <v>7</v>
      </c>
    </row>
    <row r="3" customFormat="false" ht="12.75" hidden="false" customHeight="true" outlineLevel="0" collapsed="false">
      <c r="A3" s="49"/>
      <c r="B3" s="5" t="s">
        <v>161</v>
      </c>
      <c r="C3" s="5"/>
      <c r="D3" s="5"/>
      <c r="E3" s="6" t="s">
        <v>155</v>
      </c>
      <c r="F3" s="50" t="n">
        <v>200</v>
      </c>
      <c r="G3" s="51" t="s">
        <v>59</v>
      </c>
      <c r="H3" s="9" t="n">
        <v>31.28</v>
      </c>
      <c r="I3" s="9" t="str">
        <f aca="false">IF(H3="","",(IF($C$20&lt;25%,"N/A",IF(H3&lt;=($D$20+$B$20),H3,"Descartado"))))</f>
        <v>N/A</v>
      </c>
    </row>
    <row r="4" customFormat="false" ht="12.75" hidden="false" customHeight="false" outlineLevel="0" collapsed="false">
      <c r="A4" s="49"/>
      <c r="B4" s="5"/>
      <c r="C4" s="5"/>
      <c r="D4" s="5"/>
      <c r="E4" s="6"/>
      <c r="F4" s="6"/>
      <c r="G4" s="51" t="s">
        <v>60</v>
      </c>
      <c r="H4" s="9" t="n">
        <v>41.23</v>
      </c>
      <c r="I4" s="9" t="str">
        <f aca="false">IF(H4="","",(IF($C$20&lt;25%,"N/A",IF(H4&lt;=($D$20+$B$20),H4,"Descartado"))))</f>
        <v>N/A</v>
      </c>
    </row>
    <row r="5" customFormat="false" ht="12.75" hidden="false" customHeight="false" outlineLevel="0" collapsed="false">
      <c r="A5" s="49"/>
      <c r="B5" s="5"/>
      <c r="C5" s="5"/>
      <c r="D5" s="5"/>
      <c r="E5" s="6"/>
      <c r="F5" s="6"/>
      <c r="G5" s="51" t="s">
        <v>61</v>
      </c>
      <c r="H5" s="9" t="n">
        <v>41.28</v>
      </c>
      <c r="I5" s="9" t="str">
        <f aca="false">IF(H5="","",(IF($C$20&lt;25%,"N/A",IF(H5&lt;=($D$20+$B$20),H5,"Descartado"))))</f>
        <v>N/A</v>
      </c>
    </row>
    <row r="6" customFormat="false" ht="12.75" hidden="false" customHeight="false" outlineLevel="0" collapsed="false">
      <c r="A6" s="49"/>
      <c r="B6" s="5"/>
      <c r="C6" s="5"/>
      <c r="D6" s="5"/>
      <c r="E6" s="6"/>
      <c r="F6" s="6"/>
      <c r="G6" s="51" t="s">
        <v>13</v>
      </c>
      <c r="H6" s="9" t="n">
        <v>42.61</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5.2523582005293</v>
      </c>
      <c r="C20" s="24" t="n">
        <f aca="false">IF(H23&lt;2,"N/A",(B20/D20))</f>
        <v>0.134331411778243</v>
      </c>
      <c r="D20" s="25" t="n">
        <f aca="false">AVERAGE(H3:H17)</f>
        <v>39.1</v>
      </c>
      <c r="E20" s="26" t="str">
        <f aca="false">IF(H23&lt;2,"N/A",(IF(C20&lt;=25%,"N/A",AVERAGE(I3:I17))))</f>
        <v>N/A</v>
      </c>
      <c r="F20" s="25" t="n">
        <f aca="false">MEDIAN(H3:H17)</f>
        <v>41.255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39.1</v>
      </c>
      <c r="E22" s="33"/>
    </row>
    <row r="23" customFormat="false" ht="12.75" hidden="false" customHeight="false" outlineLevel="0" collapsed="false">
      <c r="B23" s="32" t="s">
        <v>20</v>
      </c>
      <c r="C23" s="32"/>
      <c r="D23" s="33" t="n">
        <f aca="false">ROUND(D22,2)*F3</f>
        <v>7820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4.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7" activeCellId="0" sqref="G7"/>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162</v>
      </c>
      <c r="B2" s="3" t="s">
        <v>2</v>
      </c>
      <c r="C2" s="3"/>
      <c r="D2" s="3"/>
      <c r="E2" s="49" t="s">
        <v>3</v>
      </c>
      <c r="F2" s="49" t="s">
        <v>4</v>
      </c>
      <c r="G2" s="49" t="s">
        <v>5</v>
      </c>
      <c r="H2" s="3" t="s">
        <v>6</v>
      </c>
      <c r="I2" s="4" t="s">
        <v>7</v>
      </c>
    </row>
    <row r="3" customFormat="false" ht="12.75" hidden="false" customHeight="true" outlineLevel="0" collapsed="false">
      <c r="A3" s="49"/>
      <c r="B3" s="5" t="s">
        <v>163</v>
      </c>
      <c r="C3" s="5"/>
      <c r="D3" s="5"/>
      <c r="E3" s="6" t="s">
        <v>77</v>
      </c>
      <c r="F3" s="50" t="n">
        <v>2000</v>
      </c>
      <c r="G3" s="51" t="s">
        <v>164</v>
      </c>
      <c r="H3" s="9" t="n">
        <f aca="false">90/500</f>
        <v>0.18</v>
      </c>
      <c r="I3" s="9" t="n">
        <f aca="false">IF(H3="","",(IF($C$20&lt;25%,"N/A",IF(H3&lt;=($D$20+$B$20),H3,"Descartado"))))</f>
        <v>0.18</v>
      </c>
    </row>
    <row r="4" customFormat="false" ht="12.75" hidden="false" customHeight="false" outlineLevel="0" collapsed="false">
      <c r="A4" s="49"/>
      <c r="B4" s="5"/>
      <c r="C4" s="5"/>
      <c r="D4" s="5"/>
      <c r="E4" s="6"/>
      <c r="F4" s="6"/>
      <c r="G4" s="51" t="s">
        <v>165</v>
      </c>
      <c r="H4" s="9" t="n">
        <f aca="false">139.49/100</f>
        <v>1.3949</v>
      </c>
      <c r="I4" s="9" t="str">
        <f aca="false">IF(H4="","",(IF($C$20&lt;25%,"N/A",IF(H4&lt;=($D$20+$B$20),H4,"Descartado"))))</f>
        <v>Descartado</v>
      </c>
    </row>
    <row r="5" customFormat="false" ht="12.75" hidden="false" customHeight="false" outlineLevel="0" collapsed="false">
      <c r="A5" s="49"/>
      <c r="B5" s="5"/>
      <c r="C5" s="5"/>
      <c r="D5" s="5"/>
      <c r="E5" s="6"/>
      <c r="F5" s="6"/>
      <c r="G5" s="51" t="s">
        <v>166</v>
      </c>
      <c r="H5" s="9" t="n">
        <f aca="false">55.9/100</f>
        <v>0.559</v>
      </c>
      <c r="I5" s="9" t="n">
        <f aca="false">IF(H5="","",(IF($C$20&lt;25%,"N/A",IF(H5&lt;=($D$20+$B$20),H5,"Descartado"))))</f>
        <v>0.559</v>
      </c>
    </row>
    <row r="6" customFormat="false" ht="12.75" hidden="false" customHeight="false" outlineLevel="0" collapsed="false">
      <c r="A6" s="49"/>
      <c r="B6" s="5"/>
      <c r="C6" s="5"/>
      <c r="D6" s="5"/>
      <c r="E6" s="6"/>
      <c r="F6" s="6"/>
      <c r="G6" s="51" t="s">
        <v>167</v>
      </c>
      <c r="H6" s="9" t="n">
        <f aca="false">25.65/100</f>
        <v>0.2565</v>
      </c>
      <c r="I6" s="9" t="n">
        <f aca="false">IF(H6="","",(IF($C$20&lt;25%,"N/A",IF(H6&lt;=($D$20+$B$20),H6,"Descartado"))))</f>
        <v>0.2565</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0.556152323259255</v>
      </c>
      <c r="C20" s="24" t="n">
        <f aca="false">IF(H23&lt;2,"N/A",(B20/D20))</f>
        <v>0.930643111210266</v>
      </c>
      <c r="D20" s="25" t="n">
        <f aca="false">AVERAGE(H3:H17)</f>
        <v>0.5976</v>
      </c>
      <c r="E20" s="26" t="n">
        <f aca="false">IF(H23&lt;2,"N/A",(IF(C20&lt;=25%,"N/A",AVERAGE(I3:I17))))</f>
        <v>0.331833333333333</v>
      </c>
      <c r="F20" s="25" t="n">
        <f aca="false">MEDIAN(H3:H17)</f>
        <v>0.40775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0.331833333333333</v>
      </c>
      <c r="E22" s="33"/>
    </row>
    <row r="23" customFormat="false" ht="12.75" hidden="false" customHeight="false" outlineLevel="0" collapsed="false">
      <c r="B23" s="32" t="s">
        <v>20</v>
      </c>
      <c r="C23" s="32"/>
      <c r="D23" s="33" t="n">
        <f aca="false">ROUND(D22,2)*F3</f>
        <v>660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5.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168</v>
      </c>
      <c r="B2" s="3" t="s">
        <v>2</v>
      </c>
      <c r="C2" s="3"/>
      <c r="D2" s="3"/>
      <c r="E2" s="49" t="s">
        <v>3</v>
      </c>
      <c r="F2" s="49" t="s">
        <v>4</v>
      </c>
      <c r="G2" s="49" t="s">
        <v>5</v>
      </c>
      <c r="H2" s="3" t="s">
        <v>6</v>
      </c>
      <c r="I2" s="4" t="s">
        <v>7</v>
      </c>
    </row>
    <row r="3" customFormat="false" ht="12.75" hidden="false" customHeight="true" outlineLevel="0" collapsed="false">
      <c r="A3" s="49"/>
      <c r="B3" s="5" t="s">
        <v>169</v>
      </c>
      <c r="C3" s="5"/>
      <c r="D3" s="5"/>
      <c r="E3" s="6" t="s">
        <v>3</v>
      </c>
      <c r="F3" s="50" t="n">
        <v>3000</v>
      </c>
      <c r="G3" s="51" t="s">
        <v>59</v>
      </c>
      <c r="H3" s="9" t="n">
        <v>1.42</v>
      </c>
      <c r="I3" s="9" t="str">
        <f aca="false">IF(H3="","",(IF($C$20&lt;25%,"N/A",IF(H3&lt;=($D$20+$B$20),H3,"Descartado"))))</f>
        <v>N/A</v>
      </c>
    </row>
    <row r="4" customFormat="false" ht="12.75" hidden="false" customHeight="false" outlineLevel="0" collapsed="false">
      <c r="A4" s="49"/>
      <c r="B4" s="5"/>
      <c r="C4" s="5"/>
      <c r="D4" s="5"/>
      <c r="E4" s="6"/>
      <c r="F4" s="6"/>
      <c r="G4" s="51" t="s">
        <v>60</v>
      </c>
      <c r="H4" s="9" t="n">
        <v>1.43</v>
      </c>
      <c r="I4" s="9" t="str">
        <f aca="false">IF(H4="","",(IF($C$20&lt;25%,"N/A",IF(H4&lt;=($D$20+$B$20),H4,"Descartado"))))</f>
        <v>N/A</v>
      </c>
    </row>
    <row r="5" customFormat="false" ht="12.75" hidden="false" customHeight="false" outlineLevel="0" collapsed="false">
      <c r="A5" s="49"/>
      <c r="B5" s="5"/>
      <c r="C5" s="5"/>
      <c r="D5" s="5"/>
      <c r="E5" s="6"/>
      <c r="F5" s="6"/>
      <c r="G5" s="51" t="s">
        <v>61</v>
      </c>
      <c r="H5" s="9" t="n">
        <v>1.46</v>
      </c>
      <c r="I5" s="9" t="str">
        <f aca="false">IF(H5="","",(IF($C$20&lt;25%,"N/A",IF(H5&lt;=($D$20+$B$20),H5,"Descartado"))))</f>
        <v>N/A</v>
      </c>
    </row>
    <row r="6" customFormat="false" ht="12.75" hidden="false" customHeight="false" outlineLevel="0" collapsed="false">
      <c r="A6" s="49"/>
      <c r="B6" s="5"/>
      <c r="C6" s="5"/>
      <c r="D6" s="5"/>
      <c r="E6" s="6"/>
      <c r="F6" s="6"/>
      <c r="G6" s="51" t="s">
        <v>62</v>
      </c>
      <c r="H6" s="9" t="n">
        <v>1.49</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0.0316227766016838</v>
      </c>
      <c r="C20" s="24" t="n">
        <f aca="false">IF(H23&lt;2,"N/A",(B20/D20))</f>
        <v>0.0218088114494371</v>
      </c>
      <c r="D20" s="25" t="n">
        <f aca="false">AVERAGE(H3:H17)</f>
        <v>1.45</v>
      </c>
      <c r="E20" s="26" t="str">
        <f aca="false">IF(H23&lt;2,"N/A",(IF(C20&lt;=25%,"N/A",AVERAGE(I3:I17))))</f>
        <v>N/A</v>
      </c>
      <c r="F20" s="25" t="n">
        <f aca="false">MEDIAN(H3:H17)</f>
        <v>1.445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1.45</v>
      </c>
      <c r="E22" s="33"/>
    </row>
    <row r="23" customFormat="false" ht="12.75" hidden="false" customHeight="false" outlineLevel="0" collapsed="false">
      <c r="B23" s="32" t="s">
        <v>20</v>
      </c>
      <c r="C23" s="32"/>
      <c r="D23" s="33" t="n">
        <f aca="false">ROUND(D22,2)*F3</f>
        <v>4350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6.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170</v>
      </c>
      <c r="B2" s="3" t="s">
        <v>2</v>
      </c>
      <c r="C2" s="3"/>
      <c r="D2" s="3"/>
      <c r="E2" s="49" t="s">
        <v>3</v>
      </c>
      <c r="F2" s="49" t="s">
        <v>4</v>
      </c>
      <c r="G2" s="49" t="s">
        <v>5</v>
      </c>
      <c r="H2" s="3" t="s">
        <v>6</v>
      </c>
      <c r="I2" s="4" t="s">
        <v>7</v>
      </c>
    </row>
    <row r="3" customFormat="false" ht="12.75" hidden="false" customHeight="true" outlineLevel="0" collapsed="false">
      <c r="A3" s="49"/>
      <c r="B3" s="5" t="s">
        <v>171</v>
      </c>
      <c r="C3" s="5"/>
      <c r="D3" s="5"/>
      <c r="E3" s="6" t="s">
        <v>3</v>
      </c>
      <c r="F3" s="50" t="n">
        <v>3000</v>
      </c>
      <c r="G3" s="51" t="s">
        <v>59</v>
      </c>
      <c r="H3" s="9" t="n">
        <v>1.18</v>
      </c>
      <c r="I3" s="9" t="str">
        <f aca="false">IF(H3="","",(IF($C$20&lt;25%,"N/A",IF(H3&lt;=($D$20+$B$20),H3,"Descartado"))))</f>
        <v>N/A</v>
      </c>
    </row>
    <row r="4" customFormat="false" ht="12.75" hidden="false" customHeight="false" outlineLevel="0" collapsed="false">
      <c r="A4" s="49"/>
      <c r="B4" s="5"/>
      <c r="C4" s="5"/>
      <c r="D4" s="5"/>
      <c r="E4" s="6"/>
      <c r="F4" s="6"/>
      <c r="G4" s="51" t="s">
        <v>60</v>
      </c>
      <c r="H4" s="9" t="n">
        <v>1.19</v>
      </c>
      <c r="I4" s="9" t="str">
        <f aca="false">IF(H4="","",(IF($C$20&lt;25%,"N/A",IF(H4&lt;=($D$20+$B$20),H4,"Descartado"))))</f>
        <v>N/A</v>
      </c>
    </row>
    <row r="5" customFormat="false" ht="12.75" hidden="false" customHeight="false" outlineLevel="0" collapsed="false">
      <c r="A5" s="49"/>
      <c r="B5" s="5"/>
      <c r="C5" s="5"/>
      <c r="D5" s="5"/>
      <c r="E5" s="6"/>
      <c r="F5" s="6"/>
      <c r="G5" s="51" t="s">
        <v>61</v>
      </c>
      <c r="H5" s="9" t="n">
        <v>1.23</v>
      </c>
      <c r="I5" s="9" t="str">
        <f aca="false">IF(H5="","",(IF($C$20&lt;25%,"N/A",IF(H5&lt;=($D$20+$B$20),H5,"Descartado"))))</f>
        <v>N/A</v>
      </c>
    </row>
    <row r="6" customFormat="false" ht="12.75" hidden="false" customHeight="false" outlineLevel="0" collapsed="false">
      <c r="A6" s="49"/>
      <c r="B6" s="5"/>
      <c r="C6" s="5"/>
      <c r="D6" s="5"/>
      <c r="E6" s="6"/>
      <c r="F6" s="6"/>
      <c r="G6" s="51" t="s">
        <v>62</v>
      </c>
      <c r="H6" s="9" t="n">
        <v>1.35</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0.078049129826454</v>
      </c>
      <c r="C20" s="24" t="n">
        <f aca="false">IF(H23&lt;2,"N/A",(B20/D20))</f>
        <v>0.0630700039001649</v>
      </c>
      <c r="D20" s="25" t="n">
        <f aca="false">AVERAGE(H3:H17)</f>
        <v>1.2375</v>
      </c>
      <c r="E20" s="26" t="str">
        <f aca="false">IF(H23&lt;2,"N/A",(IF(C20&lt;=25%,"N/A",AVERAGE(I3:I17))))</f>
        <v>N/A</v>
      </c>
      <c r="F20" s="25" t="n">
        <f aca="false">MEDIAN(H3:H17)</f>
        <v>1.21</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1.2375</v>
      </c>
      <c r="E22" s="33"/>
    </row>
    <row r="23" customFormat="false" ht="12.75" hidden="false" customHeight="false" outlineLevel="0" collapsed="false">
      <c r="B23" s="32" t="s">
        <v>20</v>
      </c>
      <c r="C23" s="32"/>
      <c r="D23" s="33" t="n">
        <f aca="false">ROUND(D22,2)*F3</f>
        <v>3720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7.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172</v>
      </c>
      <c r="B2" s="3" t="s">
        <v>2</v>
      </c>
      <c r="C2" s="3"/>
      <c r="D2" s="3"/>
      <c r="E2" s="49" t="s">
        <v>3</v>
      </c>
      <c r="F2" s="49" t="s">
        <v>4</v>
      </c>
      <c r="G2" s="49" t="s">
        <v>5</v>
      </c>
      <c r="H2" s="3" t="s">
        <v>6</v>
      </c>
      <c r="I2" s="4" t="s">
        <v>7</v>
      </c>
    </row>
    <row r="3" customFormat="false" ht="12.75" hidden="false" customHeight="true" outlineLevel="0" collapsed="false">
      <c r="A3" s="49"/>
      <c r="B3" s="5" t="s">
        <v>173</v>
      </c>
      <c r="C3" s="5"/>
      <c r="D3" s="5"/>
      <c r="E3" s="6" t="s">
        <v>3</v>
      </c>
      <c r="F3" s="50" t="n">
        <v>2000</v>
      </c>
      <c r="G3" s="51" t="s">
        <v>59</v>
      </c>
      <c r="H3" s="9" t="n">
        <v>1.28</v>
      </c>
      <c r="I3" s="9" t="str">
        <f aca="false">IF(H3="","",(IF($C$20&lt;25%,"N/A",IF(H3&lt;=($D$20+$B$20),H3,"Descartado"))))</f>
        <v>N/A</v>
      </c>
    </row>
    <row r="4" customFormat="false" ht="12.75" hidden="false" customHeight="false" outlineLevel="0" collapsed="false">
      <c r="A4" s="49"/>
      <c r="B4" s="5"/>
      <c r="C4" s="5"/>
      <c r="D4" s="5"/>
      <c r="E4" s="6"/>
      <c r="F4" s="6"/>
      <c r="G4" s="51" t="s">
        <v>60</v>
      </c>
      <c r="H4" s="9" t="n">
        <v>1.35</v>
      </c>
      <c r="I4" s="9" t="str">
        <f aca="false">IF(H4="","",(IF($C$20&lt;25%,"N/A",IF(H4&lt;=($D$20+$B$20),H4,"Descartado"))))</f>
        <v>N/A</v>
      </c>
    </row>
    <row r="5" customFormat="false" ht="12.75" hidden="false" customHeight="false" outlineLevel="0" collapsed="false">
      <c r="A5" s="49"/>
      <c r="B5" s="5"/>
      <c r="C5" s="5"/>
      <c r="D5" s="5"/>
      <c r="E5" s="6"/>
      <c r="F5" s="6"/>
      <c r="G5" s="51" t="s">
        <v>12</v>
      </c>
      <c r="H5" s="9" t="n">
        <v>1.44</v>
      </c>
      <c r="I5" s="9" t="str">
        <f aca="false">IF(H5="","",(IF($C$20&lt;25%,"N/A",IF(H5&lt;=($D$20+$B$20),H5,"Descartado"))))</f>
        <v>N/A</v>
      </c>
    </row>
    <row r="6" customFormat="false" ht="12.75" hidden="false" customHeight="false" outlineLevel="0" collapsed="false">
      <c r="A6" s="49"/>
      <c r="B6" s="5"/>
      <c r="C6" s="5"/>
      <c r="D6" s="5"/>
      <c r="E6" s="6"/>
      <c r="F6" s="6"/>
      <c r="G6" s="51" t="s">
        <v>62</v>
      </c>
      <c r="H6" s="9" t="n">
        <v>1.46</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0.0834166250416146</v>
      </c>
      <c r="C20" s="24" t="n">
        <f aca="false">IF(H23&lt;2,"N/A",(B20/D20))</f>
        <v>0.0603375226340793</v>
      </c>
      <c r="D20" s="25" t="n">
        <f aca="false">AVERAGE(H3:H17)</f>
        <v>1.3825</v>
      </c>
      <c r="E20" s="26" t="str">
        <f aca="false">IF(H23&lt;2,"N/A",(IF(C20&lt;=25%,"N/A",AVERAGE(I3:I17))))</f>
        <v>N/A</v>
      </c>
      <c r="F20" s="25" t="n">
        <f aca="false">MEDIAN(H3:H17)</f>
        <v>1.395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1.3825</v>
      </c>
      <c r="E22" s="33"/>
    </row>
    <row r="23" customFormat="false" ht="12.75" hidden="false" customHeight="false" outlineLevel="0" collapsed="false">
      <c r="B23" s="32" t="s">
        <v>20</v>
      </c>
      <c r="C23" s="32"/>
      <c r="D23" s="33" t="n">
        <f aca="false">ROUND(D22,2)*F3</f>
        <v>2760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8.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174</v>
      </c>
      <c r="B2" s="3" t="s">
        <v>2</v>
      </c>
      <c r="C2" s="3"/>
      <c r="D2" s="3"/>
      <c r="E2" s="49" t="s">
        <v>3</v>
      </c>
      <c r="F2" s="49" t="s">
        <v>4</v>
      </c>
      <c r="G2" s="49" t="s">
        <v>5</v>
      </c>
      <c r="H2" s="3" t="s">
        <v>6</v>
      </c>
      <c r="I2" s="4" t="s">
        <v>7</v>
      </c>
    </row>
    <row r="3" customFormat="false" ht="12.75" hidden="false" customHeight="true" outlineLevel="0" collapsed="false">
      <c r="A3" s="49"/>
      <c r="B3" s="5" t="s">
        <v>175</v>
      </c>
      <c r="C3" s="5"/>
      <c r="D3" s="5"/>
      <c r="E3" s="6" t="s">
        <v>3</v>
      </c>
      <c r="F3" s="50" t="n">
        <v>2000</v>
      </c>
      <c r="G3" s="51" t="s">
        <v>59</v>
      </c>
      <c r="H3" s="9" t="n">
        <v>1.34</v>
      </c>
      <c r="I3" s="9" t="str">
        <f aca="false">IF(H3="","",(IF($C$20&lt;25%,"N/A",IF(H3&lt;=($D$20+$B$20),H3,"Descartado"))))</f>
        <v>N/A</v>
      </c>
    </row>
    <row r="4" customFormat="false" ht="12.75" hidden="false" customHeight="false" outlineLevel="0" collapsed="false">
      <c r="A4" s="49"/>
      <c r="B4" s="5"/>
      <c r="C4" s="5"/>
      <c r="D4" s="5"/>
      <c r="E4" s="6"/>
      <c r="F4" s="6"/>
      <c r="G4" s="51" t="s">
        <v>60</v>
      </c>
      <c r="H4" s="9" t="n">
        <v>1.35</v>
      </c>
      <c r="I4" s="9" t="str">
        <f aca="false">IF(H4="","",(IF($C$20&lt;25%,"N/A",IF(H4&lt;=($D$20+$B$20),H4,"Descartado"))))</f>
        <v>N/A</v>
      </c>
    </row>
    <row r="5" customFormat="false" ht="12.75" hidden="false" customHeight="false" outlineLevel="0" collapsed="false">
      <c r="A5" s="49"/>
      <c r="B5" s="5"/>
      <c r="C5" s="5"/>
      <c r="D5" s="5"/>
      <c r="E5" s="6"/>
      <c r="F5" s="6"/>
      <c r="G5" s="51" t="s">
        <v>61</v>
      </c>
      <c r="H5" s="9" t="n">
        <v>1.44</v>
      </c>
      <c r="I5" s="9" t="str">
        <f aca="false">IF(H5="","",(IF($C$20&lt;25%,"N/A",IF(H5&lt;=($D$20+$B$20),H5,"Descartado"))))</f>
        <v>N/A</v>
      </c>
    </row>
    <row r="6" customFormat="false" ht="12.75" hidden="false" customHeight="false" outlineLevel="0" collapsed="false">
      <c r="A6" s="49"/>
      <c r="B6" s="5"/>
      <c r="C6" s="5"/>
      <c r="D6" s="5"/>
      <c r="E6" s="6"/>
      <c r="F6" s="6"/>
      <c r="G6" s="51" t="s">
        <v>62</v>
      </c>
      <c r="H6" s="9" t="n">
        <v>1.44</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0.0549999999999999</v>
      </c>
      <c r="C20" s="24" t="n">
        <f aca="false">IF(H23&lt;2,"N/A",(B20/D20))</f>
        <v>0.0394973070017953</v>
      </c>
      <c r="D20" s="25" t="n">
        <f aca="false">AVERAGE(H3:H17)</f>
        <v>1.3925</v>
      </c>
      <c r="E20" s="26" t="str">
        <f aca="false">IF(H23&lt;2,"N/A",(IF(C20&lt;=25%,"N/A",AVERAGE(I3:I17))))</f>
        <v>N/A</v>
      </c>
      <c r="F20" s="25" t="n">
        <f aca="false">MEDIAN(H3:H17)</f>
        <v>1.395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1.3925</v>
      </c>
      <c r="E22" s="33"/>
    </row>
    <row r="23" customFormat="false" ht="12.75" hidden="false" customHeight="false" outlineLevel="0" collapsed="false">
      <c r="B23" s="32" t="s">
        <v>20</v>
      </c>
      <c r="C23" s="32"/>
      <c r="D23" s="33" t="n">
        <f aca="false">ROUND(D22,2)*F3</f>
        <v>2780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9.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176</v>
      </c>
      <c r="B2" s="3" t="s">
        <v>2</v>
      </c>
      <c r="C2" s="3"/>
      <c r="D2" s="3"/>
      <c r="E2" s="49" t="s">
        <v>3</v>
      </c>
      <c r="F2" s="49" t="s">
        <v>4</v>
      </c>
      <c r="G2" s="49" t="s">
        <v>5</v>
      </c>
      <c r="H2" s="3" t="s">
        <v>6</v>
      </c>
      <c r="I2" s="4" t="s">
        <v>7</v>
      </c>
    </row>
    <row r="3" customFormat="false" ht="12.75" hidden="false" customHeight="true" outlineLevel="0" collapsed="false">
      <c r="A3" s="49"/>
      <c r="B3" s="5" t="s">
        <v>177</v>
      </c>
      <c r="C3" s="5"/>
      <c r="D3" s="5"/>
      <c r="E3" s="6" t="s">
        <v>3</v>
      </c>
      <c r="F3" s="50" t="n">
        <v>10</v>
      </c>
      <c r="G3" s="51" t="s">
        <v>178</v>
      </c>
      <c r="H3" s="9" t="n">
        <v>190.8</v>
      </c>
      <c r="I3" s="9" t="str">
        <f aca="false">IF(H3="","",(IF($C$20&lt;25%,"N/A",IF(H3&lt;=($D$20+$B$20),H3,"Descartado"))))</f>
        <v>N/A</v>
      </c>
    </row>
    <row r="4" customFormat="false" ht="12.75" hidden="false" customHeight="false" outlineLevel="0" collapsed="false">
      <c r="A4" s="49"/>
      <c r="B4" s="5"/>
      <c r="C4" s="5"/>
      <c r="D4" s="5"/>
      <c r="E4" s="6"/>
      <c r="F4" s="6"/>
      <c r="G4" s="51" t="s">
        <v>179</v>
      </c>
      <c r="H4" s="9" t="n">
        <v>199.99</v>
      </c>
      <c r="I4" s="9" t="str">
        <f aca="false">IF(H4="","",(IF($C$20&lt;25%,"N/A",IF(H4&lt;=($D$20+$B$20),H4,"Descartado"))))</f>
        <v>N/A</v>
      </c>
    </row>
    <row r="5" customFormat="false" ht="12.75" hidden="false" customHeight="false" outlineLevel="0" collapsed="false">
      <c r="A5" s="49"/>
      <c r="B5" s="5"/>
      <c r="C5" s="5"/>
      <c r="D5" s="5"/>
      <c r="E5" s="6"/>
      <c r="F5" s="6"/>
      <c r="G5" s="51" t="s">
        <v>180</v>
      </c>
      <c r="H5" s="9" t="n">
        <v>228</v>
      </c>
      <c r="I5" s="9" t="str">
        <f aca="false">IF(H5="","",(IF($C$20&lt;25%,"N/A",IF(H5&lt;=($D$20+$B$20),H5,"Descartado"))))</f>
        <v>N/A</v>
      </c>
    </row>
    <row r="6" customFormat="false" ht="12.75" hidden="false" customHeight="false" outlineLevel="0" collapsed="false">
      <c r="A6" s="49"/>
      <c r="B6" s="5"/>
      <c r="C6" s="5"/>
      <c r="D6" s="5"/>
      <c r="E6" s="6"/>
      <c r="F6" s="6"/>
      <c r="G6" s="51" t="s">
        <v>181</v>
      </c>
      <c r="H6" s="9" t="n">
        <v>278</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39.2027383184731</v>
      </c>
      <c r="C20" s="24" t="n">
        <f aca="false">IF(H23&lt;2,"N/A",(B20/D20))</f>
        <v>0.174858052915278</v>
      </c>
      <c r="D20" s="25" t="n">
        <f aca="false">AVERAGE(H3:H17)</f>
        <v>224.1975</v>
      </c>
      <c r="E20" s="26" t="str">
        <f aca="false">IF(H23&lt;2,"N/A",(IF(C20&lt;=25%,"N/A",AVERAGE(I3:I17))))</f>
        <v>N/A</v>
      </c>
      <c r="F20" s="25" t="n">
        <f aca="false">MEDIAN(H3:H17)</f>
        <v>213.995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224.1975</v>
      </c>
      <c r="E22" s="33"/>
    </row>
    <row r="23" customFormat="false" ht="12.75" hidden="false" customHeight="false" outlineLevel="0" collapsed="false">
      <c r="B23" s="32" t="s">
        <v>20</v>
      </c>
      <c r="C23" s="32"/>
      <c r="D23" s="33" t="n">
        <f aca="false">ROUND(D22,2)*F3</f>
        <v>2242</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41" t="s">
        <v>0</v>
      </c>
      <c r="B1" s="41"/>
      <c r="C1" s="41"/>
      <c r="D1" s="41"/>
      <c r="E1" s="41"/>
      <c r="F1" s="41"/>
      <c r="G1" s="41"/>
      <c r="H1" s="41"/>
      <c r="I1" s="41"/>
    </row>
    <row r="2" customFormat="false" ht="12.75" hidden="false" customHeight="true" outlineLevel="0" collapsed="false">
      <c r="A2" s="4" t="s">
        <v>38</v>
      </c>
      <c r="B2" s="4" t="s">
        <v>2</v>
      </c>
      <c r="C2" s="4"/>
      <c r="D2" s="4"/>
      <c r="E2" s="4" t="s">
        <v>3</v>
      </c>
      <c r="F2" s="4" t="s">
        <v>4</v>
      </c>
      <c r="G2" s="4" t="s">
        <v>5</v>
      </c>
      <c r="H2" s="4" t="s">
        <v>6</v>
      </c>
      <c r="I2" s="43" t="s">
        <v>7</v>
      </c>
    </row>
    <row r="3" customFormat="false" ht="25.5" hidden="false" customHeight="true" outlineLevel="0" collapsed="false">
      <c r="A3" s="4"/>
      <c r="B3" s="5" t="s">
        <v>39</v>
      </c>
      <c r="C3" s="5"/>
      <c r="D3" s="5"/>
      <c r="E3" s="6" t="s">
        <v>35</v>
      </c>
      <c r="F3" s="6" t="n">
        <v>4000</v>
      </c>
      <c r="G3" s="42" t="s">
        <v>10</v>
      </c>
      <c r="H3" s="8" t="n">
        <v>4.89</v>
      </c>
      <c r="I3" s="44" t="str">
        <f aca="false">IF(H3="","",(IF($C$20&lt;25%,"N/A",IF(H3&lt;=($D$20+$B$20),H3,"Descartado"))))</f>
        <v>N/A</v>
      </c>
    </row>
    <row r="4" customFormat="false" ht="25.5" hidden="false" customHeight="true" outlineLevel="0" collapsed="false">
      <c r="A4" s="4"/>
      <c r="B4" s="5"/>
      <c r="C4" s="5"/>
      <c r="D4" s="5"/>
      <c r="E4" s="6"/>
      <c r="F4" s="6"/>
      <c r="G4" s="42" t="s">
        <v>11</v>
      </c>
      <c r="H4" s="8" t="n">
        <v>5.1</v>
      </c>
      <c r="I4" s="44" t="str">
        <f aca="false">IF(H4="","",(IF($C$20&lt;25%,"N/A",IF(H4&lt;=($D$20+$B$20),H4,"Descartado"))))</f>
        <v>N/A</v>
      </c>
    </row>
    <row r="5" customFormat="false" ht="25.5" hidden="false" customHeight="false" outlineLevel="0" collapsed="false">
      <c r="A5" s="4"/>
      <c r="B5" s="5"/>
      <c r="C5" s="5"/>
      <c r="D5" s="5"/>
      <c r="E5" s="6"/>
      <c r="F5" s="6"/>
      <c r="G5" s="42" t="s">
        <v>12</v>
      </c>
      <c r="H5" s="8" t="n">
        <v>5.22</v>
      </c>
      <c r="I5" s="44" t="str">
        <f aca="false">IF(H5="","",(IF($C$20&lt;25%,"N/A",IF(H5&lt;=($D$20+$B$20),H5,"Descartado"))))</f>
        <v>N/A</v>
      </c>
    </row>
    <row r="6" customFormat="false" ht="25.5" hidden="false" customHeight="true" outlineLevel="0" collapsed="false">
      <c r="A6" s="4"/>
      <c r="B6" s="5"/>
      <c r="C6" s="5"/>
      <c r="D6" s="5"/>
      <c r="E6" s="6"/>
      <c r="F6" s="6"/>
      <c r="G6" s="42" t="s">
        <v>13</v>
      </c>
      <c r="H6" s="8" t="n">
        <v>5.59</v>
      </c>
      <c r="I6" s="44" t="str">
        <f aca="false">IF(H6="","",(IF($C$20&lt;25%,"N/A",IF(H6&lt;=($D$20+$B$20),H6,"Descartado"))))</f>
        <v>N/A</v>
      </c>
    </row>
    <row r="7" customFormat="false" ht="12.75" hidden="false" customHeight="false" outlineLevel="0" collapsed="false">
      <c r="A7" s="4"/>
      <c r="B7" s="5"/>
      <c r="C7" s="5"/>
      <c r="D7" s="5"/>
      <c r="E7" s="6"/>
      <c r="F7" s="6"/>
      <c r="G7" s="7"/>
      <c r="H7" s="10"/>
      <c r="I7" s="44" t="str">
        <f aca="false">IF(H7="","",(IF($C$20&lt;25%,"N/A",IF(H7&lt;=($D$20+$B$20),H7,"Descartado"))))</f>
        <v/>
      </c>
    </row>
    <row r="8" customFormat="false" ht="12.75" hidden="false" customHeight="false" outlineLevel="0" collapsed="false">
      <c r="A8" s="4"/>
      <c r="B8" s="5"/>
      <c r="C8" s="5"/>
      <c r="D8" s="5"/>
      <c r="E8" s="6"/>
      <c r="F8" s="6"/>
      <c r="G8" s="7"/>
      <c r="H8" s="10"/>
      <c r="I8" s="44" t="str">
        <f aca="false">IF(H8="","",(IF($C$20&lt;25%,"N/A",IF(H8&lt;=($D$20+$B$20),H8,"Descartado"))))</f>
        <v/>
      </c>
    </row>
    <row r="9" customFormat="false" ht="12.75" hidden="false" customHeight="false" outlineLevel="0" collapsed="false">
      <c r="A9" s="4"/>
      <c r="B9" s="5"/>
      <c r="C9" s="5"/>
      <c r="D9" s="5"/>
      <c r="E9" s="6"/>
      <c r="F9" s="6"/>
      <c r="G9" s="11"/>
      <c r="H9" s="11"/>
      <c r="I9" s="44" t="str">
        <f aca="false">IF(H9="","",(IF($C$20&lt;25%,"N/A",IF(H9&lt;=($D$20+$B$20),H9,"Descartado"))))</f>
        <v/>
      </c>
    </row>
    <row r="10" customFormat="false" ht="12.75" hidden="false" customHeight="false" outlineLevel="0" collapsed="false">
      <c r="A10" s="4"/>
      <c r="B10" s="5"/>
      <c r="C10" s="5"/>
      <c r="D10" s="5"/>
      <c r="E10" s="6"/>
      <c r="F10" s="6"/>
      <c r="G10" s="11"/>
      <c r="H10" s="11"/>
      <c r="I10" s="44" t="str">
        <f aca="false">IF(H10="","",(IF($C$20&lt;25%,"N/A",IF(H10&lt;=($D$20+$B$20),H10,"Descartado"))))</f>
        <v/>
      </c>
    </row>
    <row r="11" customFormat="false" ht="12.75" hidden="false" customHeight="false" outlineLevel="0" collapsed="false">
      <c r="A11" s="4"/>
      <c r="B11" s="5"/>
      <c r="C11" s="5"/>
      <c r="D11" s="5"/>
      <c r="E11" s="6"/>
      <c r="F11" s="6"/>
      <c r="G11" s="11"/>
      <c r="H11" s="11"/>
      <c r="I11" s="44" t="str">
        <f aca="false">IF(H11="","",(IF($C$20&lt;25%,"N/A",IF(H11&lt;=($D$20+$B$20),H11,"Descartado"))))</f>
        <v/>
      </c>
    </row>
    <row r="12" customFormat="false" ht="12.75" hidden="false" customHeight="false" outlineLevel="0" collapsed="false">
      <c r="A12" s="4"/>
      <c r="B12" s="5"/>
      <c r="C12" s="5"/>
      <c r="D12" s="5"/>
      <c r="E12" s="6"/>
      <c r="F12" s="6"/>
      <c r="G12" s="11"/>
      <c r="H12" s="11"/>
      <c r="I12" s="44" t="str">
        <f aca="false">IF(H12="","",(IF($C$20&lt;25%,"N/A",IF(H12&lt;=($D$20+$B$20),H12,"Descartado"))))</f>
        <v/>
      </c>
    </row>
    <row r="13" customFormat="false" ht="12.75" hidden="false" customHeight="false" outlineLevel="0" collapsed="false">
      <c r="A13" s="4"/>
      <c r="B13" s="5"/>
      <c r="C13" s="5"/>
      <c r="D13" s="5"/>
      <c r="E13" s="6"/>
      <c r="F13" s="6"/>
      <c r="G13" s="11"/>
      <c r="H13" s="11"/>
      <c r="I13" s="44" t="str">
        <f aca="false">IF(H13="","",(IF($C$20&lt;25%,"N/A",IF(H13&lt;=($D$20+$B$20),H13,"Descartado"))))</f>
        <v/>
      </c>
    </row>
    <row r="14" customFormat="false" ht="12.75" hidden="false" customHeight="false" outlineLevel="0" collapsed="false">
      <c r="A14" s="4"/>
      <c r="B14" s="5"/>
      <c r="C14" s="5"/>
      <c r="D14" s="5"/>
      <c r="E14" s="6"/>
      <c r="F14" s="6"/>
      <c r="G14" s="11"/>
      <c r="H14" s="11"/>
      <c r="I14" s="44" t="str">
        <f aca="false">IF(H14="","",(IF($C$20&lt;25%,"N/A",IF(H14&lt;=($D$20+$B$20),H14,"Descartado"))))</f>
        <v/>
      </c>
    </row>
    <row r="15" customFormat="false" ht="12.75" hidden="false" customHeight="false" outlineLevel="0" collapsed="false">
      <c r="A15" s="4"/>
      <c r="B15" s="5"/>
      <c r="C15" s="5"/>
      <c r="D15" s="5"/>
      <c r="E15" s="6"/>
      <c r="F15" s="6"/>
      <c r="G15" s="11"/>
      <c r="H15" s="11"/>
      <c r="I15" s="44" t="str">
        <f aca="false">IF(H15="","",(IF($C$20&lt;25%,"N/A",IF(H15&lt;=($D$20+$B$20),H15,"Descartado"))))</f>
        <v/>
      </c>
    </row>
    <row r="16" customFormat="false" ht="12.75" hidden="false" customHeight="false" outlineLevel="0" collapsed="false">
      <c r="A16" s="4"/>
      <c r="B16" s="5"/>
      <c r="C16" s="5"/>
      <c r="D16" s="5"/>
      <c r="E16" s="6"/>
      <c r="F16" s="6"/>
      <c r="G16" s="11"/>
      <c r="H16" s="11"/>
      <c r="I16" s="44" t="str">
        <f aca="false">IF(H16="","",(IF($C$20&lt;25%,"N/A",IF(H16&lt;=($D$20+$B$20),H16,"Descartado"))))</f>
        <v/>
      </c>
    </row>
    <row r="17" customFormat="false" ht="12.75" hidden="false" customHeight="false" outlineLevel="0" collapsed="false">
      <c r="A17" s="4"/>
      <c r="B17" s="5"/>
      <c r="C17" s="5"/>
      <c r="D17" s="5"/>
      <c r="E17" s="6"/>
      <c r="F17" s="6"/>
      <c r="G17" s="11"/>
      <c r="H17" s="11"/>
      <c r="I17" s="44" t="str">
        <f aca="false">IF(H17="","",(IF($C$20&lt;25%,"N/A",IF(H17&lt;=($D$20+$B$20),H17,"Descartado"))))</f>
        <v/>
      </c>
    </row>
    <row r="18" customFormat="false" ht="12.75" hidden="false" customHeight="false" outlineLevel="0" collapsed="false">
      <c r="A18" s="12"/>
      <c r="B18" s="13"/>
      <c r="C18" s="13"/>
      <c r="D18" s="13"/>
      <c r="E18" s="14"/>
      <c r="F18" s="14"/>
      <c r="G18" s="15"/>
      <c r="H18" s="16"/>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0.293598365118064</v>
      </c>
      <c r="C20" s="24" t="n">
        <f aca="false">IF(H23&lt;2,"N/A",(B20/D20))</f>
        <v>0.0564612240611662</v>
      </c>
      <c r="D20" s="25" t="n">
        <f aca="false">AVERAGE(H3:H17)</f>
        <v>5.2</v>
      </c>
      <c r="E20" s="26" t="str">
        <f aca="false">IF(H23&lt;2,"N/A",(IF(C20&lt;=25%,"N/A",AVERAGE(I3:I17))))</f>
        <v>N/A</v>
      </c>
      <c r="F20" s="25" t="n">
        <f aca="false">MEDIAN(H3:H17)</f>
        <v>5.16</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5.2</v>
      </c>
      <c r="E22" s="33"/>
    </row>
    <row r="23" customFormat="false" ht="12.75" hidden="false" customHeight="false" outlineLevel="0" collapsed="false">
      <c r="B23" s="32" t="s">
        <v>20</v>
      </c>
      <c r="C23" s="32"/>
      <c r="D23" s="33" t="n">
        <f aca="false">ROUND(D22,2)*F3</f>
        <v>20800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0.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182</v>
      </c>
      <c r="B2" s="3" t="s">
        <v>2</v>
      </c>
      <c r="C2" s="3"/>
      <c r="D2" s="3"/>
      <c r="E2" s="49" t="s">
        <v>3</v>
      </c>
      <c r="F2" s="49" t="s">
        <v>4</v>
      </c>
      <c r="G2" s="49" t="s">
        <v>5</v>
      </c>
      <c r="H2" s="3" t="s">
        <v>6</v>
      </c>
      <c r="I2" s="4" t="s">
        <v>7</v>
      </c>
    </row>
    <row r="3" customFormat="false" ht="12.75" hidden="false" customHeight="true" outlineLevel="0" collapsed="false">
      <c r="A3" s="49"/>
      <c r="B3" s="5" t="s">
        <v>183</v>
      </c>
      <c r="C3" s="5"/>
      <c r="D3" s="5"/>
      <c r="E3" s="6" t="s">
        <v>3</v>
      </c>
      <c r="F3" s="50" t="n">
        <v>3500</v>
      </c>
      <c r="G3" s="51" t="s">
        <v>10</v>
      </c>
      <c r="H3" s="9" t="n">
        <v>7.05</v>
      </c>
      <c r="I3" s="9" t="str">
        <f aca="false">IF(H3="","",(IF($C$20&lt;25%,"N/A",IF(H3&lt;=($D$20+$B$20),H3,"Descartado"))))</f>
        <v>N/A</v>
      </c>
    </row>
    <row r="4" customFormat="false" ht="12.75" hidden="false" customHeight="false" outlineLevel="0" collapsed="false">
      <c r="A4" s="49"/>
      <c r="B4" s="5"/>
      <c r="C4" s="5"/>
      <c r="D4" s="5"/>
      <c r="E4" s="6"/>
      <c r="F4" s="6"/>
      <c r="G4" s="51" t="s">
        <v>60</v>
      </c>
      <c r="H4" s="9" t="n">
        <v>7.06</v>
      </c>
      <c r="I4" s="9" t="str">
        <f aca="false">IF(H4="","",(IF($C$20&lt;25%,"N/A",IF(H4&lt;=($D$20+$B$20),H4,"Descartado"))))</f>
        <v>N/A</v>
      </c>
    </row>
    <row r="5" customFormat="false" ht="12.75" hidden="false" customHeight="false" outlineLevel="0" collapsed="false">
      <c r="A5" s="49"/>
      <c r="B5" s="5"/>
      <c r="C5" s="5"/>
      <c r="D5" s="5"/>
      <c r="E5" s="6"/>
      <c r="F5" s="6"/>
      <c r="G5" s="51" t="s">
        <v>61</v>
      </c>
      <c r="H5" s="9" t="n">
        <v>7.81</v>
      </c>
      <c r="I5" s="9" t="str">
        <f aca="false">IF(H5="","",(IF($C$20&lt;25%,"N/A",IF(H5&lt;=($D$20+$B$20),H5,"Descartado"))))</f>
        <v>N/A</v>
      </c>
    </row>
    <row r="6" customFormat="false" ht="12.75" hidden="false" customHeight="false" outlineLevel="0" collapsed="false">
      <c r="A6" s="49"/>
      <c r="B6" s="5"/>
      <c r="C6" s="5"/>
      <c r="D6" s="5"/>
      <c r="E6" s="6"/>
      <c r="F6" s="6"/>
      <c r="G6" s="51" t="s">
        <v>13</v>
      </c>
      <c r="H6" s="9" t="n">
        <v>8.15</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0.551807635563941</v>
      </c>
      <c r="C20" s="24" t="n">
        <f aca="false">IF(H23&lt;2,"N/A",(B20/D20))</f>
        <v>0.0734030775608834</v>
      </c>
      <c r="D20" s="25" t="n">
        <f aca="false">AVERAGE(H3:H17)</f>
        <v>7.5175</v>
      </c>
      <c r="E20" s="26" t="str">
        <f aca="false">IF(H23&lt;2,"N/A",(IF(C20&lt;=25%,"N/A",AVERAGE(I3:I17))))</f>
        <v>N/A</v>
      </c>
      <c r="F20" s="25" t="n">
        <f aca="false">MEDIAN(H3:H17)</f>
        <v>7.435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7.5175</v>
      </c>
      <c r="E22" s="33"/>
    </row>
    <row r="23" customFormat="false" ht="12.75" hidden="false" customHeight="false" outlineLevel="0" collapsed="false">
      <c r="B23" s="32" t="s">
        <v>20</v>
      </c>
      <c r="C23" s="32"/>
      <c r="D23" s="33" t="n">
        <f aca="false">ROUND(D22,2)*F3</f>
        <v>26320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1.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6" min="4"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184</v>
      </c>
      <c r="B2" s="3" t="s">
        <v>2</v>
      </c>
      <c r="C2" s="3"/>
      <c r="D2" s="3"/>
      <c r="E2" s="49" t="s">
        <v>3</v>
      </c>
      <c r="F2" s="49" t="s">
        <v>4</v>
      </c>
      <c r="G2" s="49" t="s">
        <v>5</v>
      </c>
      <c r="H2" s="3" t="s">
        <v>6</v>
      </c>
      <c r="I2" s="4" t="s">
        <v>7</v>
      </c>
    </row>
    <row r="3" customFormat="false" ht="12.75" hidden="false" customHeight="true" outlineLevel="0" collapsed="false">
      <c r="A3" s="49"/>
      <c r="B3" s="5" t="s">
        <v>185</v>
      </c>
      <c r="C3" s="5"/>
      <c r="D3" s="5"/>
      <c r="E3" s="6" t="s">
        <v>3</v>
      </c>
      <c r="F3" s="50" t="n">
        <v>3500</v>
      </c>
      <c r="G3" s="51" t="s">
        <v>59</v>
      </c>
      <c r="H3" s="9" t="n">
        <v>7.13</v>
      </c>
      <c r="I3" s="9" t="str">
        <f aca="false">IF(H3="","",(IF($C$20&lt;25%,"N/A",IF(H3&lt;=($D$20+$B$20),H3,"Descartado"))))</f>
        <v>N/A</v>
      </c>
    </row>
    <row r="4" customFormat="false" ht="12.75" hidden="false" customHeight="false" outlineLevel="0" collapsed="false">
      <c r="A4" s="49"/>
      <c r="B4" s="5"/>
      <c r="C4" s="5"/>
      <c r="D4" s="5"/>
      <c r="E4" s="6"/>
      <c r="F4" s="6"/>
      <c r="G4" s="51" t="s">
        <v>60</v>
      </c>
      <c r="H4" s="9" t="n">
        <v>7.14</v>
      </c>
      <c r="I4" s="9" t="str">
        <f aca="false">IF(H4="","",(IF($C$20&lt;25%,"N/A",IF(H4&lt;=($D$20+$B$20),H4,"Descartado"))))</f>
        <v>N/A</v>
      </c>
    </row>
    <row r="5" customFormat="false" ht="12.75" hidden="false" customHeight="false" outlineLevel="0" collapsed="false">
      <c r="A5" s="49"/>
      <c r="B5" s="5"/>
      <c r="C5" s="5"/>
      <c r="D5" s="5"/>
      <c r="E5" s="6"/>
      <c r="F5" s="6"/>
      <c r="G5" s="51" t="s">
        <v>12</v>
      </c>
      <c r="H5" s="9" t="n">
        <v>8.15</v>
      </c>
      <c r="I5" s="9" t="str">
        <f aca="false">IF(H5="","",(IF($C$20&lt;25%,"N/A",IF(H5&lt;=($D$20+$B$20),H5,"Descartado"))))</f>
        <v>N/A</v>
      </c>
    </row>
    <row r="6" customFormat="false" ht="12.75" hidden="false" customHeight="false" outlineLevel="0" collapsed="false">
      <c r="A6" s="49"/>
      <c r="B6" s="5"/>
      <c r="C6" s="5"/>
      <c r="D6" s="5"/>
      <c r="E6" s="6"/>
      <c r="F6" s="6"/>
      <c r="G6" s="51" t="s">
        <v>62</v>
      </c>
      <c r="H6" s="9" t="n">
        <v>8.49</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0.69811054520995</v>
      </c>
      <c r="C20" s="24" t="n">
        <f aca="false">IF(H23&lt;2,"N/A",(B20/D20))</f>
        <v>0.0903410605253898</v>
      </c>
      <c r="D20" s="25" t="n">
        <f aca="false">AVERAGE(H3:H17)</f>
        <v>7.7275</v>
      </c>
      <c r="E20" s="26" t="str">
        <f aca="false">IF(H23&lt;2,"N/A",(IF(C20&lt;=25%,"N/A",AVERAGE(I3:I17))))</f>
        <v>N/A</v>
      </c>
      <c r="F20" s="25" t="n">
        <f aca="false">MEDIAN(H3:H17)</f>
        <v>7.645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7.7275</v>
      </c>
      <c r="E22" s="33"/>
    </row>
    <row r="23" customFormat="false" ht="12.75" hidden="false" customHeight="false" outlineLevel="0" collapsed="false">
      <c r="B23" s="32" t="s">
        <v>20</v>
      </c>
      <c r="C23" s="32"/>
      <c r="D23" s="33" t="n">
        <f aca="false">ROUND(D22,2)*F3</f>
        <v>27055</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2.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186</v>
      </c>
      <c r="B2" s="3" t="s">
        <v>2</v>
      </c>
      <c r="C2" s="3"/>
      <c r="D2" s="3"/>
      <c r="E2" s="49" t="s">
        <v>3</v>
      </c>
      <c r="F2" s="49" t="s">
        <v>4</v>
      </c>
      <c r="G2" s="49" t="s">
        <v>5</v>
      </c>
      <c r="H2" s="3" t="s">
        <v>6</v>
      </c>
      <c r="I2" s="4" t="s">
        <v>7</v>
      </c>
    </row>
    <row r="3" customFormat="false" ht="12.75" hidden="false" customHeight="true" outlineLevel="0" collapsed="false">
      <c r="A3" s="49"/>
      <c r="B3" s="5" t="s">
        <v>187</v>
      </c>
      <c r="C3" s="5"/>
      <c r="D3" s="5"/>
      <c r="E3" s="6" t="s">
        <v>3</v>
      </c>
      <c r="F3" s="50" t="n">
        <v>1000</v>
      </c>
      <c r="G3" s="51" t="s">
        <v>59</v>
      </c>
      <c r="H3" s="9" t="n">
        <v>1.73</v>
      </c>
      <c r="I3" s="9" t="n">
        <f aca="false">IF(H3="","",(IF($C$20&lt;25%,"N/A",IF(H3&lt;=($D$20+$B$20),H3,"Descartado"))))</f>
        <v>1.73</v>
      </c>
    </row>
    <row r="4" customFormat="false" ht="12.75" hidden="false" customHeight="false" outlineLevel="0" collapsed="false">
      <c r="A4" s="49"/>
      <c r="B4" s="5"/>
      <c r="C4" s="5"/>
      <c r="D4" s="5"/>
      <c r="E4" s="6"/>
      <c r="F4" s="6"/>
      <c r="G4" s="51" t="s">
        <v>60</v>
      </c>
      <c r="H4" s="9" t="n">
        <v>1.75</v>
      </c>
      <c r="I4" s="9" t="n">
        <f aca="false">IF(H4="","",(IF($C$20&lt;25%,"N/A",IF(H4&lt;=($D$20+$B$20),H4,"Descartado"))))</f>
        <v>1.75</v>
      </c>
    </row>
    <row r="5" customFormat="false" ht="12.75" hidden="false" customHeight="false" outlineLevel="0" collapsed="false">
      <c r="A5" s="49"/>
      <c r="B5" s="5"/>
      <c r="C5" s="5"/>
      <c r="D5" s="5"/>
      <c r="E5" s="6"/>
      <c r="F5" s="6"/>
      <c r="G5" s="51" t="s">
        <v>61</v>
      </c>
      <c r="H5" s="9" t="n">
        <v>6.39</v>
      </c>
      <c r="I5" s="9" t="str">
        <f aca="false">IF(H5="","",(IF($C$20&lt;25%,"N/A",IF(H5&lt;=($D$20+$B$20),H5,"Descartado"))))</f>
        <v>Descartado</v>
      </c>
    </row>
    <row r="6" customFormat="false" ht="12.75" hidden="false" customHeight="false" outlineLevel="0" collapsed="false">
      <c r="A6" s="49"/>
      <c r="B6" s="5"/>
      <c r="C6" s="5"/>
      <c r="D6" s="5"/>
      <c r="E6" s="6"/>
      <c r="F6" s="6"/>
      <c r="G6" s="51"/>
      <c r="H6" s="9"/>
      <c r="I6" s="9" t="str">
        <f aca="false">IF(H6="","",(IF($C$20&lt;25%,"N/A",IF(H6&lt;=($D$20+$B$20),H6,"Descartado"))))</f>
        <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2.68469737586939</v>
      </c>
      <c r="C20" s="24" t="n">
        <f aca="false">IF(H23&lt;2,"N/A",(B20/D20))</f>
        <v>0.816017439473979</v>
      </c>
      <c r="D20" s="25" t="n">
        <f aca="false">AVERAGE(H3:H17)</f>
        <v>3.29</v>
      </c>
      <c r="E20" s="26" t="n">
        <f aca="false">IF(H23&lt;2,"N/A",(IF(C20&lt;=25%,"N/A",AVERAGE(I3:I17))))</f>
        <v>1.74</v>
      </c>
      <c r="F20" s="25" t="n">
        <f aca="false">MEDIAN(H3:H17)</f>
        <v>1.75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1.74</v>
      </c>
      <c r="E22" s="33"/>
    </row>
    <row r="23" customFormat="false" ht="12.75" hidden="false" customHeight="false" outlineLevel="0" collapsed="false">
      <c r="B23" s="32" t="s">
        <v>20</v>
      </c>
      <c r="C23" s="32"/>
      <c r="D23" s="33" t="n">
        <f aca="false">ROUND(D22,2)*F3</f>
        <v>1740</v>
      </c>
      <c r="E23" s="33"/>
      <c r="G23" s="34" t="s">
        <v>21</v>
      </c>
      <c r="H23" s="35" t="n">
        <f aca="false">COUNT(H3:H17)</f>
        <v>3</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3.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188</v>
      </c>
      <c r="B2" s="3" t="s">
        <v>2</v>
      </c>
      <c r="C2" s="3"/>
      <c r="D2" s="3"/>
      <c r="E2" s="49" t="s">
        <v>3</v>
      </c>
      <c r="F2" s="49" t="s">
        <v>4</v>
      </c>
      <c r="G2" s="49" t="s">
        <v>5</v>
      </c>
      <c r="H2" s="3" t="s">
        <v>6</v>
      </c>
      <c r="I2" s="4" t="s">
        <v>7</v>
      </c>
    </row>
    <row r="3" customFormat="false" ht="12.75" hidden="false" customHeight="true" outlineLevel="0" collapsed="false">
      <c r="A3" s="49"/>
      <c r="B3" s="5" t="s">
        <v>189</v>
      </c>
      <c r="C3" s="5"/>
      <c r="D3" s="5"/>
      <c r="E3" s="6" t="s">
        <v>3</v>
      </c>
      <c r="F3" s="50" t="n">
        <v>1000</v>
      </c>
      <c r="G3" s="51" t="s">
        <v>59</v>
      </c>
      <c r="H3" s="9" t="n">
        <v>2.4</v>
      </c>
      <c r="I3" s="9" t="str">
        <f aca="false">IF(H3="","",(IF($C$20&lt;25%,"N/A",IF(H3&lt;=($D$20+$B$20),H3,"Descartado"))))</f>
        <v>N/A</v>
      </c>
    </row>
    <row r="4" customFormat="false" ht="12.75" hidden="false" customHeight="false" outlineLevel="0" collapsed="false">
      <c r="A4" s="49"/>
      <c r="B4" s="5"/>
      <c r="C4" s="5"/>
      <c r="D4" s="5"/>
      <c r="E4" s="6"/>
      <c r="F4" s="6"/>
      <c r="G4" s="51" t="s">
        <v>60</v>
      </c>
      <c r="H4" s="9" t="n">
        <v>2.72</v>
      </c>
      <c r="I4" s="9" t="str">
        <f aca="false">IF(H4="","",(IF($C$20&lt;25%,"N/A",IF(H4&lt;=($D$20+$B$20),H4,"Descartado"))))</f>
        <v>N/A</v>
      </c>
    </row>
    <row r="5" customFormat="false" ht="12.75" hidden="false" customHeight="false" outlineLevel="0" collapsed="false">
      <c r="A5" s="49"/>
      <c r="B5" s="5"/>
      <c r="C5" s="5"/>
      <c r="D5" s="5"/>
      <c r="E5" s="6"/>
      <c r="F5" s="6"/>
      <c r="G5" s="51" t="s">
        <v>61</v>
      </c>
      <c r="H5" s="9" t="n">
        <v>3.28</v>
      </c>
      <c r="I5" s="9" t="str">
        <f aca="false">IF(H5="","",(IF($C$20&lt;25%,"N/A",IF(H5&lt;=($D$20+$B$20),H5,"Descartado"))))</f>
        <v>N/A</v>
      </c>
    </row>
    <row r="6" customFormat="false" ht="12.75" hidden="false" customHeight="false" outlineLevel="0" collapsed="false">
      <c r="A6" s="49"/>
      <c r="B6" s="5"/>
      <c r="C6" s="5"/>
      <c r="D6" s="5"/>
      <c r="E6" s="6"/>
      <c r="F6" s="6"/>
      <c r="G6" s="51" t="s">
        <v>62</v>
      </c>
      <c r="H6" s="9" t="n">
        <v>3.73</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0.590331827590776</v>
      </c>
      <c r="C20" s="24" t="n">
        <f aca="false">IF(H23&lt;2,"N/A",(B20/D20))</f>
        <v>0.194668368537766</v>
      </c>
      <c r="D20" s="25" t="n">
        <f aca="false">AVERAGE(H3:H17)</f>
        <v>3.0325</v>
      </c>
      <c r="E20" s="26" t="str">
        <f aca="false">IF(H23&lt;2,"N/A",(IF(C20&lt;=25%,"N/A",AVERAGE(I3:I17))))</f>
        <v>N/A</v>
      </c>
      <c r="F20" s="25" t="n">
        <f aca="false">MEDIAN(H3:H17)</f>
        <v>3</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3.0325</v>
      </c>
      <c r="E22" s="33"/>
    </row>
    <row r="23" customFormat="false" ht="12.75" hidden="false" customHeight="false" outlineLevel="0" collapsed="false">
      <c r="B23" s="32" t="s">
        <v>20</v>
      </c>
      <c r="C23" s="32"/>
      <c r="D23" s="33" t="n">
        <f aca="false">ROUND(D22,2)*F3</f>
        <v>3030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4.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190</v>
      </c>
      <c r="B2" s="3" t="s">
        <v>2</v>
      </c>
      <c r="C2" s="3"/>
      <c r="D2" s="3"/>
      <c r="E2" s="49" t="s">
        <v>3</v>
      </c>
      <c r="F2" s="49" t="s">
        <v>4</v>
      </c>
      <c r="G2" s="49" t="s">
        <v>5</v>
      </c>
      <c r="H2" s="3" t="s">
        <v>6</v>
      </c>
      <c r="I2" s="4" t="s">
        <v>7</v>
      </c>
    </row>
    <row r="3" customFormat="false" ht="12.75" hidden="false" customHeight="true" outlineLevel="0" collapsed="false">
      <c r="A3" s="49"/>
      <c r="B3" s="5" t="s">
        <v>191</v>
      </c>
      <c r="C3" s="5"/>
      <c r="D3" s="5"/>
      <c r="E3" s="6" t="s">
        <v>49</v>
      </c>
      <c r="F3" s="50" t="n">
        <v>100</v>
      </c>
      <c r="G3" s="51" t="s">
        <v>59</v>
      </c>
      <c r="H3" s="9" t="n">
        <v>3.99</v>
      </c>
      <c r="I3" s="9" t="str">
        <f aca="false">IF(H3="","",(IF($C$20&lt;25%,"N/A",IF(H3&lt;=($D$20+$B$20),H3,"Descartado"))))</f>
        <v>N/A</v>
      </c>
    </row>
    <row r="4" customFormat="false" ht="12.75" hidden="false" customHeight="false" outlineLevel="0" collapsed="false">
      <c r="A4" s="49"/>
      <c r="B4" s="5"/>
      <c r="C4" s="5"/>
      <c r="D4" s="5"/>
      <c r="E4" s="6"/>
      <c r="F4" s="6"/>
      <c r="G4" s="51" t="s">
        <v>134</v>
      </c>
      <c r="H4" s="9" t="n">
        <v>4</v>
      </c>
      <c r="I4" s="9" t="str">
        <f aca="false">IF(H4="","",(IF($C$20&lt;25%,"N/A",IF(H4&lt;=($D$20+$B$20),H4,"Descartado"))))</f>
        <v>N/A</v>
      </c>
    </row>
    <row r="5" customFormat="false" ht="12.75" hidden="false" customHeight="false" outlineLevel="0" collapsed="false">
      <c r="A5" s="49"/>
      <c r="B5" s="5"/>
      <c r="C5" s="5"/>
      <c r="D5" s="5"/>
      <c r="E5" s="6"/>
      <c r="F5" s="6"/>
      <c r="G5" s="51" t="s">
        <v>192</v>
      </c>
      <c r="H5" s="9" t="n">
        <v>4</v>
      </c>
      <c r="I5" s="9" t="str">
        <f aca="false">IF(H5="","",(IF($C$20&lt;25%,"N/A",IF(H5&lt;=($D$20+$B$20),H5,"Descartado"))))</f>
        <v>N/A</v>
      </c>
    </row>
    <row r="6" customFormat="false" ht="12.75" hidden="false" customHeight="false" outlineLevel="0" collapsed="false">
      <c r="A6" s="49"/>
      <c r="B6" s="5"/>
      <c r="C6" s="5"/>
      <c r="D6" s="5"/>
      <c r="E6" s="6"/>
      <c r="F6" s="6"/>
      <c r="G6" s="51" t="s">
        <v>193</v>
      </c>
      <c r="H6" s="9" t="n">
        <v>3.05</v>
      </c>
      <c r="I6" s="9" t="str">
        <f aca="false">IF(H6="","",(IF($C$20&lt;25%,"N/A",IF(H6&lt;=($D$20+$B$20),H6,"Descartado"))))</f>
        <v>N/A</v>
      </c>
    </row>
    <row r="7" customFormat="false" ht="12.75" hidden="false" customHeight="false" outlineLevel="0" collapsed="false">
      <c r="A7" s="49"/>
      <c r="B7" s="5"/>
      <c r="C7" s="5"/>
      <c r="D7" s="5"/>
      <c r="E7" s="6"/>
      <c r="F7" s="6"/>
      <c r="G7" s="51" t="s">
        <v>194</v>
      </c>
      <c r="H7" s="9" t="n">
        <v>3.44</v>
      </c>
      <c r="I7" s="9" t="str">
        <f aca="false">IF(H7="","",(IF($C$20&lt;25%,"N/A",IF(H7&lt;=($D$20+$B$20),H7,"Descartado"))))</f>
        <v>N/A</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0.434200414555307</v>
      </c>
      <c r="C20" s="24" t="n">
        <f aca="false">IF(H23&lt;2,"N/A",(B20/D20))</f>
        <v>0.117478467141587</v>
      </c>
      <c r="D20" s="25" t="n">
        <f aca="false">AVERAGE(H3:H17)</f>
        <v>3.696</v>
      </c>
      <c r="E20" s="26" t="str">
        <f aca="false">IF(H23&lt;2,"N/A",(IF(C20&lt;=25%,"N/A",AVERAGE(I3:I17))))</f>
        <v>N/A</v>
      </c>
      <c r="F20" s="25" t="n">
        <f aca="false">MEDIAN(H3:H17)</f>
        <v>3.99</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3.696</v>
      </c>
      <c r="E22" s="33"/>
    </row>
    <row r="23" customFormat="false" ht="12.75" hidden="false" customHeight="false" outlineLevel="0" collapsed="false">
      <c r="B23" s="32" t="s">
        <v>20</v>
      </c>
      <c r="C23" s="32"/>
      <c r="D23" s="33" t="n">
        <f aca="false">ROUND(D22,2)*F3</f>
        <v>370</v>
      </c>
      <c r="E23" s="33"/>
      <c r="G23" s="34" t="s">
        <v>21</v>
      </c>
      <c r="H23" s="35" t="n">
        <f aca="false">COUNT(H3:H17)</f>
        <v>5</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5.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195</v>
      </c>
      <c r="B2" s="3" t="s">
        <v>2</v>
      </c>
      <c r="C2" s="3"/>
      <c r="D2" s="3"/>
      <c r="E2" s="49" t="s">
        <v>3</v>
      </c>
      <c r="F2" s="49" t="s">
        <v>4</v>
      </c>
      <c r="G2" s="49" t="s">
        <v>5</v>
      </c>
      <c r="H2" s="3" t="s">
        <v>6</v>
      </c>
      <c r="I2" s="4" t="s">
        <v>7</v>
      </c>
    </row>
    <row r="3" customFormat="false" ht="12.75" hidden="false" customHeight="true" outlineLevel="0" collapsed="false">
      <c r="A3" s="49"/>
      <c r="B3" s="5" t="s">
        <v>196</v>
      </c>
      <c r="C3" s="5"/>
      <c r="D3" s="5"/>
      <c r="E3" s="6" t="s">
        <v>9</v>
      </c>
      <c r="F3" s="50" t="n">
        <v>200</v>
      </c>
      <c r="G3" s="51" t="s">
        <v>197</v>
      </c>
      <c r="H3" s="9" t="n">
        <v>5.9</v>
      </c>
      <c r="I3" s="9" t="n">
        <f aca="false">IF(H3="","",(IF($C$20&lt;25%,"N/A",IF(H3&lt;=($D$20+$B$20),H3,"Descartado"))))</f>
        <v>5.9</v>
      </c>
    </row>
    <row r="4" customFormat="false" ht="12.75" hidden="false" customHeight="false" outlineLevel="0" collapsed="false">
      <c r="A4" s="49"/>
      <c r="B4" s="5"/>
      <c r="C4" s="5"/>
      <c r="D4" s="5"/>
      <c r="E4" s="6"/>
      <c r="F4" s="6"/>
      <c r="G4" s="51" t="s">
        <v>198</v>
      </c>
      <c r="H4" s="9" t="n">
        <v>3.15</v>
      </c>
      <c r="I4" s="9" t="n">
        <f aca="false">IF(H4="","",(IF($C$20&lt;25%,"N/A",IF(H4&lt;=($D$20+$B$20),H4,"Descartado"))))</f>
        <v>3.15</v>
      </c>
    </row>
    <row r="5" customFormat="false" ht="12.75" hidden="false" customHeight="false" outlineLevel="0" collapsed="false">
      <c r="A5" s="49"/>
      <c r="B5" s="5"/>
      <c r="C5" s="5"/>
      <c r="D5" s="5"/>
      <c r="E5" s="6"/>
      <c r="F5" s="6"/>
      <c r="G5" s="51" t="s">
        <v>199</v>
      </c>
      <c r="H5" s="9" t="n">
        <v>3</v>
      </c>
      <c r="I5" s="9" t="n">
        <f aca="false">IF(H5="","",(IF($C$20&lt;25%,"N/A",IF(H5&lt;=($D$20+$B$20),H5,"Descartado"))))</f>
        <v>3</v>
      </c>
    </row>
    <row r="6" customFormat="false" ht="12.75" hidden="false" customHeight="false" outlineLevel="0" collapsed="false">
      <c r="A6" s="49"/>
      <c r="B6" s="5"/>
      <c r="C6" s="5"/>
      <c r="D6" s="5"/>
      <c r="E6" s="6"/>
      <c r="F6" s="6"/>
      <c r="G6" s="51" t="s">
        <v>200</v>
      </c>
      <c r="H6" s="9" t="n">
        <v>5.9</v>
      </c>
      <c r="I6" s="9" t="n">
        <f aca="false">IF(H6="","",(IF($C$20&lt;25%,"N/A",IF(H6&lt;=($D$20+$B$20),H6,"Descartado"))))</f>
        <v>5.9</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1.6321636968556</v>
      </c>
      <c r="C20" s="24" t="n">
        <f aca="false">IF(H23&lt;2,"N/A",(B20/D20))</f>
        <v>0.363713358630774</v>
      </c>
      <c r="D20" s="25" t="n">
        <f aca="false">AVERAGE(H3:H17)</f>
        <v>4.4875</v>
      </c>
      <c r="E20" s="26" t="n">
        <f aca="false">IF(H23&lt;2,"N/A",(IF(C20&lt;=25%,"N/A",AVERAGE(I3:I17))))</f>
        <v>4.4875</v>
      </c>
      <c r="F20" s="25" t="n">
        <f aca="false">MEDIAN(H3:H17)</f>
        <v>4.525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4.4875</v>
      </c>
      <c r="E22" s="33"/>
    </row>
    <row r="23" customFormat="false" ht="12.75" hidden="false" customHeight="false" outlineLevel="0" collapsed="false">
      <c r="B23" s="32" t="s">
        <v>20</v>
      </c>
      <c r="C23" s="32"/>
      <c r="D23" s="33" t="n">
        <f aca="false">ROUND(D22,2)*F3</f>
        <v>898</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6.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201</v>
      </c>
      <c r="B2" s="3" t="s">
        <v>2</v>
      </c>
      <c r="C2" s="3"/>
      <c r="D2" s="3"/>
      <c r="E2" s="49" t="s">
        <v>3</v>
      </c>
      <c r="F2" s="49" t="s">
        <v>4</v>
      </c>
      <c r="G2" s="49" t="s">
        <v>5</v>
      </c>
      <c r="H2" s="3" t="s">
        <v>6</v>
      </c>
      <c r="I2" s="4" t="s">
        <v>7</v>
      </c>
    </row>
    <row r="3" customFormat="false" ht="12.75" hidden="false" customHeight="true" outlineLevel="0" collapsed="false">
      <c r="A3" s="49"/>
      <c r="B3" s="5" t="s">
        <v>202</v>
      </c>
      <c r="C3" s="5"/>
      <c r="D3" s="5"/>
      <c r="E3" s="6" t="s">
        <v>3</v>
      </c>
      <c r="F3" s="50" t="n">
        <v>20</v>
      </c>
      <c r="G3" s="51" t="s">
        <v>203</v>
      </c>
      <c r="H3" s="9" t="n">
        <v>228.8</v>
      </c>
      <c r="I3" s="9" t="str">
        <f aca="false">IF(H3="","",(IF($C$20&lt;25%,"N/A",IF(H3&lt;=($D$20+$B$20),H3,"Descartado"))))</f>
        <v>N/A</v>
      </c>
    </row>
    <row r="4" customFormat="false" ht="12.75" hidden="false" customHeight="false" outlineLevel="0" collapsed="false">
      <c r="A4" s="49"/>
      <c r="B4" s="5"/>
      <c r="C4" s="5"/>
      <c r="D4" s="5"/>
      <c r="E4" s="6"/>
      <c r="F4" s="6"/>
      <c r="G4" s="51" t="s">
        <v>204</v>
      </c>
      <c r="H4" s="9" t="n">
        <v>242.01</v>
      </c>
      <c r="I4" s="9" t="str">
        <f aca="false">IF(H4="","",(IF($C$20&lt;25%,"N/A",IF(H4&lt;=($D$20+$B$20),H4,"Descartado"))))</f>
        <v>N/A</v>
      </c>
    </row>
    <row r="5" customFormat="false" ht="12.75" hidden="false" customHeight="false" outlineLevel="0" collapsed="false">
      <c r="A5" s="49"/>
      <c r="B5" s="5"/>
      <c r="C5" s="5"/>
      <c r="D5" s="5"/>
      <c r="E5" s="6"/>
      <c r="F5" s="6"/>
      <c r="G5" s="51" t="s">
        <v>205</v>
      </c>
      <c r="H5" s="9" t="n">
        <v>354.92</v>
      </c>
      <c r="I5" s="9" t="str">
        <f aca="false">IF(H5="","",(IF($C$20&lt;25%,"N/A",IF(H5&lt;=($D$20+$B$20),H5,"Descartado"))))</f>
        <v>N/A</v>
      </c>
    </row>
    <row r="6" customFormat="false" ht="12.75" hidden="false" customHeight="false" outlineLevel="0" collapsed="false">
      <c r="A6" s="49"/>
      <c r="B6" s="5"/>
      <c r="C6" s="5"/>
      <c r="D6" s="5"/>
      <c r="E6" s="6"/>
      <c r="F6" s="6"/>
      <c r="G6" s="51" t="s">
        <v>206</v>
      </c>
      <c r="H6" s="9" t="n">
        <v>298.98</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57.8284269052282</v>
      </c>
      <c r="C20" s="24" t="n">
        <f aca="false">IF(H23&lt;2,"N/A",(B20/D20))</f>
        <v>0.205665200470266</v>
      </c>
      <c r="D20" s="25" t="n">
        <f aca="false">AVERAGE(H3:H17)</f>
        <v>281.1775</v>
      </c>
      <c r="E20" s="26" t="str">
        <f aca="false">IF(H23&lt;2,"N/A",(IF(C20&lt;=25%,"N/A",AVERAGE(I3:I17))))</f>
        <v>N/A</v>
      </c>
      <c r="F20" s="25" t="n">
        <f aca="false">MEDIAN(H3:H17)</f>
        <v>270.495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281.1775</v>
      </c>
      <c r="E22" s="33"/>
    </row>
    <row r="23" customFormat="false" ht="12.75" hidden="false" customHeight="false" outlineLevel="0" collapsed="false">
      <c r="B23" s="32" t="s">
        <v>20</v>
      </c>
      <c r="C23" s="32"/>
      <c r="D23" s="33" t="n">
        <f aca="false">ROUND(D22,2)*F3</f>
        <v>5623.6</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7.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207</v>
      </c>
      <c r="B2" s="3" t="s">
        <v>2</v>
      </c>
      <c r="C2" s="3"/>
      <c r="D2" s="3"/>
      <c r="E2" s="49" t="s">
        <v>3</v>
      </c>
      <c r="F2" s="49" t="s">
        <v>4</v>
      </c>
      <c r="G2" s="49" t="s">
        <v>5</v>
      </c>
      <c r="H2" s="3" t="s">
        <v>6</v>
      </c>
      <c r="I2" s="4" t="s">
        <v>7</v>
      </c>
    </row>
    <row r="3" customFormat="false" ht="12.75" hidden="false" customHeight="true" outlineLevel="0" collapsed="false">
      <c r="A3" s="49"/>
      <c r="B3" s="5" t="s">
        <v>208</v>
      </c>
      <c r="C3" s="5"/>
      <c r="D3" s="5"/>
      <c r="E3" s="6" t="s">
        <v>3</v>
      </c>
      <c r="F3" s="50" t="n">
        <v>40</v>
      </c>
      <c r="G3" s="51" t="s">
        <v>209</v>
      </c>
      <c r="H3" s="9" t="n">
        <v>5.5</v>
      </c>
      <c r="I3" s="9" t="str">
        <f aca="false">IF(H3="","",(IF($C$20&lt;25%,"N/A",IF(H3&lt;=($D$20+$B$20),H3,"Descartado"))))</f>
        <v>N/A</v>
      </c>
    </row>
    <row r="4" customFormat="false" ht="12.75" hidden="false" customHeight="false" outlineLevel="0" collapsed="false">
      <c r="A4" s="49"/>
      <c r="B4" s="5"/>
      <c r="C4" s="5"/>
      <c r="D4" s="5"/>
      <c r="E4" s="6"/>
      <c r="F4" s="6"/>
      <c r="G4" s="51" t="s">
        <v>210</v>
      </c>
      <c r="H4" s="9" t="n">
        <v>5.99</v>
      </c>
      <c r="I4" s="9" t="str">
        <f aca="false">IF(H4="","",(IF($C$20&lt;25%,"N/A",IF(H4&lt;=($D$20+$B$20),H4,"Descartado"))))</f>
        <v>N/A</v>
      </c>
    </row>
    <row r="5" customFormat="false" ht="12.75" hidden="false" customHeight="false" outlineLevel="0" collapsed="false">
      <c r="A5" s="49"/>
      <c r="B5" s="5"/>
      <c r="C5" s="5"/>
      <c r="D5" s="5"/>
      <c r="E5" s="6"/>
      <c r="F5" s="6"/>
      <c r="G5" s="51"/>
      <c r="H5" s="9"/>
      <c r="I5" s="9" t="str">
        <f aca="false">IF(H5="","",(IF($C$20&lt;25%,"N/A",IF(H5&lt;=($D$20+$B$20),H5,"Descartado"))))</f>
        <v/>
      </c>
    </row>
    <row r="6" customFormat="false" ht="12.75" hidden="false" customHeight="false" outlineLevel="0" collapsed="false">
      <c r="A6" s="49"/>
      <c r="B6" s="5"/>
      <c r="C6" s="5"/>
      <c r="D6" s="5"/>
      <c r="E6" s="6"/>
      <c r="F6" s="6"/>
      <c r="G6" s="51"/>
      <c r="H6" s="9"/>
      <c r="I6" s="9" t="str">
        <f aca="false">IF(H6="","",(IF($C$20&lt;25%,"N/A",IF(H6&lt;=($D$20+$B$20),H6,"Descartado"))))</f>
        <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0.346482322781408</v>
      </c>
      <c r="C20" s="24" t="n">
        <f aca="false">IF(H23&lt;2,"N/A",(B20/D20))</f>
        <v>0.0603102389523774</v>
      </c>
      <c r="D20" s="25" t="n">
        <f aca="false">AVERAGE(H3:H17)</f>
        <v>5.745</v>
      </c>
      <c r="E20" s="26" t="str">
        <f aca="false">IF(H23&lt;2,"N/A",(IF(C20&lt;=25%,"N/A",AVERAGE(I3:I17))))</f>
        <v>N/A</v>
      </c>
      <c r="F20" s="25" t="n">
        <f aca="false">MEDIAN(H3:H17)</f>
        <v>5.745</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5.745</v>
      </c>
      <c r="E22" s="33"/>
    </row>
    <row r="23" customFormat="false" ht="12.75" hidden="false" customHeight="false" outlineLevel="0" collapsed="false">
      <c r="B23" s="32" t="s">
        <v>20</v>
      </c>
      <c r="C23" s="32"/>
      <c r="D23" s="33" t="n">
        <f aca="false">ROUND(D22,2)*F3</f>
        <v>230</v>
      </c>
      <c r="E23" s="33"/>
      <c r="G23" s="34" t="s">
        <v>21</v>
      </c>
      <c r="H23" s="35" t="n">
        <f aca="false">COUNT(H3:H17)</f>
        <v>2</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8.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2" t="s">
        <v>211</v>
      </c>
      <c r="B2" s="63" t="s">
        <v>2</v>
      </c>
      <c r="C2" s="63"/>
      <c r="D2" s="63"/>
      <c r="E2" s="62" t="s">
        <v>3</v>
      </c>
      <c r="F2" s="62" t="s">
        <v>4</v>
      </c>
      <c r="G2" s="62" t="s">
        <v>5</v>
      </c>
      <c r="H2" s="63" t="s">
        <v>6</v>
      </c>
      <c r="I2" s="64" t="s">
        <v>7</v>
      </c>
    </row>
    <row r="3" customFormat="false" ht="12.75" hidden="false" customHeight="true" outlineLevel="0" collapsed="false">
      <c r="A3" s="62"/>
      <c r="B3" s="47" t="s">
        <v>212</v>
      </c>
      <c r="C3" s="47"/>
      <c r="D3" s="47"/>
      <c r="E3" s="65" t="s">
        <v>103</v>
      </c>
      <c r="F3" s="66" t="n">
        <v>150</v>
      </c>
      <c r="G3" s="67" t="s">
        <v>213</v>
      </c>
      <c r="H3" s="68" t="n">
        <v>7.69</v>
      </c>
      <c r="I3" s="68" t="n">
        <f aca="false">IF(H3="","",(IF($C$20&lt;25%,"N/A",IF(H3&lt;=($D$20+$B$20),H3,"Descartado"))))</f>
        <v>7.69</v>
      </c>
    </row>
    <row r="4" customFormat="false" ht="12.75" hidden="false" customHeight="false" outlineLevel="0" collapsed="false">
      <c r="A4" s="62"/>
      <c r="B4" s="47"/>
      <c r="C4" s="47"/>
      <c r="D4" s="47"/>
      <c r="E4" s="65"/>
      <c r="F4" s="65"/>
      <c r="G4" s="67" t="s">
        <v>214</v>
      </c>
      <c r="H4" s="68" t="n">
        <v>29.18</v>
      </c>
      <c r="I4" s="68" t="n">
        <f aca="false">IF(H4="","",(IF($C$20&lt;25%,"N/A",IF(H4&lt;=($D$20+$B$20),H4,"Descartado"))))</f>
        <v>29.18</v>
      </c>
    </row>
    <row r="5" customFormat="false" ht="12.75" hidden="false" customHeight="false" outlineLevel="0" collapsed="false">
      <c r="A5" s="62"/>
      <c r="B5" s="47"/>
      <c r="C5" s="47"/>
      <c r="D5" s="47"/>
      <c r="E5" s="65"/>
      <c r="F5" s="65"/>
      <c r="G5" s="67" t="s">
        <v>215</v>
      </c>
      <c r="H5" s="68" t="n">
        <v>28.9</v>
      </c>
      <c r="I5" s="68" t="n">
        <f aca="false">IF(H5="","",(IF($C$20&lt;25%,"N/A",IF(H5&lt;=($D$20+$B$20),H5,"Descartado"))))</f>
        <v>28.9</v>
      </c>
    </row>
    <row r="6" customFormat="false" ht="12.75" hidden="false" customHeight="false" outlineLevel="0" collapsed="false">
      <c r="A6" s="62"/>
      <c r="B6" s="47"/>
      <c r="C6" s="47"/>
      <c r="D6" s="47"/>
      <c r="E6" s="65"/>
      <c r="F6" s="65"/>
      <c r="G6" s="67" t="s">
        <v>216</v>
      </c>
      <c r="H6" s="68" t="n">
        <v>4.32</v>
      </c>
      <c r="I6" s="68" t="n">
        <f aca="false">IF(H6="","",(IF($C$20&lt;25%,"N/A",IF(H6&lt;=($D$20+$B$20),H6,"Descartado"))))</f>
        <v>4.32</v>
      </c>
    </row>
    <row r="7" customFormat="false" ht="12.75" hidden="false" customHeight="false" outlineLevel="0" collapsed="false">
      <c r="A7" s="62"/>
      <c r="B7" s="47"/>
      <c r="C7" s="47"/>
      <c r="D7" s="47"/>
      <c r="E7" s="65"/>
      <c r="F7" s="65"/>
      <c r="G7" s="67" t="s">
        <v>217</v>
      </c>
      <c r="H7" s="68" t="n">
        <v>27.75</v>
      </c>
      <c r="I7" s="68" t="n">
        <f aca="false">IF(H7="","",(IF($C$20&lt;25%,"N/A",IF(H7&lt;=($D$20+$B$20),H7,"Descartado"))))</f>
        <v>27.75</v>
      </c>
    </row>
    <row r="8" customFormat="false" ht="12.75" hidden="false" customHeight="false" outlineLevel="0" collapsed="false">
      <c r="A8" s="62"/>
      <c r="B8" s="47"/>
      <c r="C8" s="47"/>
      <c r="D8" s="47"/>
      <c r="E8" s="65"/>
      <c r="F8" s="65"/>
      <c r="G8" s="67"/>
      <c r="H8" s="68"/>
      <c r="I8" s="68" t="str">
        <f aca="false">IF(H8="","",(IF($C$20&lt;25%,"N/A",IF(H8&lt;=($D$20+$B$20),H8,"Descartado"))))</f>
        <v/>
      </c>
    </row>
    <row r="9" customFormat="false" ht="12.75" hidden="false" customHeight="false" outlineLevel="0" collapsed="false">
      <c r="A9" s="62"/>
      <c r="B9" s="47"/>
      <c r="C9" s="47"/>
      <c r="D9" s="47"/>
      <c r="E9" s="65"/>
      <c r="F9" s="65"/>
      <c r="G9" s="67"/>
      <c r="H9" s="68"/>
      <c r="I9" s="68" t="str">
        <f aca="false">IF(H9="","",(IF($C$20&lt;25%,"N/A",IF(H9&lt;=($D$20+$B$20),H9,"Descartado"))))</f>
        <v/>
      </c>
    </row>
    <row r="10" customFormat="false" ht="12.75" hidden="false" customHeight="false" outlineLevel="0" collapsed="false">
      <c r="A10" s="62"/>
      <c r="B10" s="47"/>
      <c r="C10" s="47"/>
      <c r="D10" s="47"/>
      <c r="E10" s="65"/>
      <c r="F10" s="65"/>
      <c r="G10" s="67"/>
      <c r="H10" s="68"/>
      <c r="I10" s="68" t="str">
        <f aca="false">IF(H10="","",(IF($C$20&lt;25%,"N/A",IF(H10&lt;=($D$20+$B$20),H10,"Descartado"))))</f>
        <v/>
      </c>
    </row>
    <row r="11" customFormat="false" ht="12.75" hidden="false" customHeight="false" outlineLevel="0" collapsed="false">
      <c r="A11" s="62"/>
      <c r="B11" s="47"/>
      <c r="C11" s="47"/>
      <c r="D11" s="47"/>
      <c r="E11" s="65"/>
      <c r="F11" s="65"/>
      <c r="G11" s="67"/>
      <c r="H11" s="68"/>
      <c r="I11" s="68" t="str">
        <f aca="false">IF(H11="","",(IF($C$20&lt;25%,"N/A",IF(H11&lt;=($D$20+$B$20),H11,"Descartado"))))</f>
        <v/>
      </c>
    </row>
    <row r="12" customFormat="false" ht="12.75" hidden="false" customHeight="false" outlineLevel="0" collapsed="false">
      <c r="A12" s="62"/>
      <c r="B12" s="47"/>
      <c r="C12" s="47"/>
      <c r="D12" s="47"/>
      <c r="E12" s="65"/>
      <c r="F12" s="65"/>
      <c r="G12" s="67"/>
      <c r="H12" s="68"/>
      <c r="I12" s="68" t="str">
        <f aca="false">IF(H12="","",(IF($C$20&lt;25%,"N/A",IF(H12&lt;=($D$20+$B$20),H12,"Descartado"))))</f>
        <v/>
      </c>
    </row>
    <row r="13" customFormat="false" ht="12.75" hidden="false" customHeight="false" outlineLevel="0" collapsed="false">
      <c r="A13" s="62"/>
      <c r="B13" s="47"/>
      <c r="C13" s="47"/>
      <c r="D13" s="47"/>
      <c r="E13" s="65"/>
      <c r="F13" s="65"/>
      <c r="G13" s="67"/>
      <c r="H13" s="68"/>
      <c r="I13" s="68" t="str">
        <f aca="false">IF(H13="","",(IF($C$20&lt;25%,"N/A",IF(H13&lt;=($D$20+$B$20),H13,"Descartado"))))</f>
        <v/>
      </c>
    </row>
    <row r="14" customFormat="false" ht="12.75" hidden="false" customHeight="false" outlineLevel="0" collapsed="false">
      <c r="A14" s="62"/>
      <c r="B14" s="47"/>
      <c r="C14" s="47"/>
      <c r="D14" s="47"/>
      <c r="E14" s="65"/>
      <c r="F14" s="65"/>
      <c r="G14" s="67"/>
      <c r="H14" s="68"/>
      <c r="I14" s="68" t="str">
        <f aca="false">IF(H14="","",(IF($C$20&lt;25%,"N/A",IF(H14&lt;=($D$20+$B$20),H14,"Descartado"))))</f>
        <v/>
      </c>
    </row>
    <row r="15" customFormat="false" ht="12.75" hidden="false" customHeight="false" outlineLevel="0" collapsed="false">
      <c r="A15" s="62"/>
      <c r="B15" s="47"/>
      <c r="C15" s="47"/>
      <c r="D15" s="47"/>
      <c r="E15" s="65"/>
      <c r="F15" s="65"/>
      <c r="G15" s="67"/>
      <c r="H15" s="68"/>
      <c r="I15" s="68" t="str">
        <f aca="false">IF(H15="","",(IF($C$20&lt;25%,"N/A",IF(H15&lt;=($D$20+$B$20),H15,"Descartado"))))</f>
        <v/>
      </c>
    </row>
    <row r="16" customFormat="false" ht="12.75" hidden="false" customHeight="false" outlineLevel="0" collapsed="false">
      <c r="A16" s="62"/>
      <c r="B16" s="47"/>
      <c r="C16" s="47"/>
      <c r="D16" s="47"/>
      <c r="E16" s="65"/>
      <c r="F16" s="65"/>
      <c r="G16" s="67"/>
      <c r="H16" s="68"/>
      <c r="I16" s="68" t="str">
        <f aca="false">IF(H16="","",(IF($C$20&lt;25%,"N/A",IF(H16&lt;=($D$20+$B$20),H16,"Descartado"))))</f>
        <v/>
      </c>
    </row>
    <row r="17" customFormat="false" ht="12.75" hidden="false" customHeight="false" outlineLevel="0" collapsed="false">
      <c r="A17" s="62"/>
      <c r="B17" s="47"/>
      <c r="C17" s="47"/>
      <c r="D17" s="47"/>
      <c r="E17" s="65"/>
      <c r="F17" s="65"/>
      <c r="G17" s="67"/>
      <c r="H17" s="68"/>
      <c r="I17" s="68" t="str">
        <f aca="false">IF(H17="","",(IF($C$20&lt;25%,"N/A",IF(H17&lt;=($D$20+$B$20),H17,"Descartado"))))</f>
        <v/>
      </c>
    </row>
    <row r="18" customFormat="false" ht="12.75" hidden="false" customHeight="false" outlineLevel="0" collapsed="false">
      <c r="A18" s="69"/>
      <c r="B18" s="70"/>
      <c r="C18" s="70"/>
      <c r="D18" s="70"/>
      <c r="E18" s="71"/>
      <c r="F18" s="71"/>
      <c r="G18" s="72"/>
      <c r="H18" s="73"/>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12.4500028112447</v>
      </c>
      <c r="C20" s="81" t="n">
        <f aca="false">IF(H23&lt;2,"N/A",(B20/D20))</f>
        <v>0.636242989127384</v>
      </c>
      <c r="D20" s="82" t="n">
        <f aca="false">AVERAGE(H3:H17)</f>
        <v>19.568</v>
      </c>
      <c r="E20" s="83" t="n">
        <f aca="false">IF(H23&lt;2,"N/A",(IF(C20&lt;=25%,"N/A",AVERAGE(I3:I17))))</f>
        <v>19.568</v>
      </c>
      <c r="F20" s="82" t="n">
        <f aca="false">MEDIAN(H3:H17)</f>
        <v>27.75</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19.568</v>
      </c>
      <c r="E22" s="90"/>
    </row>
    <row r="23" customFormat="false" ht="12.75" hidden="false" customHeight="false" outlineLevel="0" collapsed="false">
      <c r="B23" s="89" t="s">
        <v>20</v>
      </c>
      <c r="C23" s="89"/>
      <c r="D23" s="90" t="n">
        <f aca="false">ROUND(D22,2)*F3</f>
        <v>2935.5</v>
      </c>
      <c r="E23" s="90"/>
      <c r="G23" s="91" t="s">
        <v>21</v>
      </c>
      <c r="H23" s="92" t="n">
        <f aca="false">COUNT(H3:H17)</f>
        <v>5</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9.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2" t="s">
        <v>218</v>
      </c>
      <c r="B2" s="63" t="s">
        <v>2</v>
      </c>
      <c r="C2" s="63"/>
      <c r="D2" s="63"/>
      <c r="E2" s="62" t="s">
        <v>3</v>
      </c>
      <c r="F2" s="62" t="s">
        <v>4</v>
      </c>
      <c r="G2" s="62" t="s">
        <v>5</v>
      </c>
      <c r="H2" s="63" t="s">
        <v>6</v>
      </c>
      <c r="I2" s="64" t="s">
        <v>7</v>
      </c>
    </row>
    <row r="3" customFormat="false" ht="12.75" hidden="false" customHeight="true" outlineLevel="0" collapsed="false">
      <c r="A3" s="62"/>
      <c r="B3" s="47" t="s">
        <v>219</v>
      </c>
      <c r="C3" s="47"/>
      <c r="D3" s="47"/>
      <c r="E3" s="65" t="s">
        <v>103</v>
      </c>
      <c r="F3" s="66" t="n">
        <v>500</v>
      </c>
      <c r="G3" s="67" t="s">
        <v>220</v>
      </c>
      <c r="H3" s="68" t="n">
        <v>21.9</v>
      </c>
      <c r="I3" s="68" t="e">
        <f aca="false">IF(H3="","",(IF($C$20&lt;25%,"N/A",IF(H3&lt;=($D$20+$B$20),H3,"Descartado"))))</f>
        <v>#VALUE!</v>
      </c>
    </row>
    <row r="4" customFormat="false" ht="12.75" hidden="false" customHeight="false" outlineLevel="0" collapsed="false">
      <c r="A4" s="62"/>
      <c r="B4" s="47"/>
      <c r="C4" s="47"/>
      <c r="D4" s="47"/>
      <c r="E4" s="65"/>
      <c r="F4" s="65"/>
      <c r="G4" s="67"/>
      <c r="H4" s="68"/>
      <c r="I4" s="68" t="str">
        <f aca="false">IF(H4="","",(IF($C$20&lt;25%,"N/A",IF(H4&lt;=($D$20+$B$20),H4,"Descartado"))))</f>
        <v/>
      </c>
    </row>
    <row r="5" customFormat="false" ht="12.75" hidden="false" customHeight="false" outlineLevel="0" collapsed="false">
      <c r="A5" s="62"/>
      <c r="B5" s="47"/>
      <c r="C5" s="47"/>
      <c r="D5" s="47"/>
      <c r="E5" s="65"/>
      <c r="F5" s="65"/>
      <c r="G5" s="67"/>
      <c r="H5" s="68"/>
      <c r="I5" s="68" t="str">
        <f aca="false">IF(H5="","",(IF($C$20&lt;25%,"N/A",IF(H5&lt;=($D$20+$B$20),H5,"Descartado"))))</f>
        <v/>
      </c>
    </row>
    <row r="6" customFormat="false" ht="12.75" hidden="false" customHeight="false" outlineLevel="0" collapsed="false">
      <c r="A6" s="62"/>
      <c r="B6" s="47"/>
      <c r="C6" s="47"/>
      <c r="D6" s="47"/>
      <c r="E6" s="65"/>
      <c r="F6" s="65"/>
      <c r="G6" s="67"/>
      <c r="H6" s="68"/>
      <c r="I6" s="68" t="str">
        <f aca="false">IF(H6="","",(IF($C$20&lt;25%,"N/A",IF(H6&lt;=($D$20+$B$20),H6,"Descartado"))))</f>
        <v/>
      </c>
    </row>
    <row r="7" customFormat="false" ht="12.75" hidden="false" customHeight="false" outlineLevel="0" collapsed="false">
      <c r="A7" s="62"/>
      <c r="B7" s="47"/>
      <c r="C7" s="47"/>
      <c r="D7" s="47"/>
      <c r="E7" s="65"/>
      <c r="F7" s="65"/>
      <c r="G7" s="67"/>
      <c r="H7" s="68"/>
      <c r="I7" s="68" t="str">
        <f aca="false">IF(H7="","",(IF($C$20&lt;25%,"N/A",IF(H7&lt;=($D$20+$B$20),H7,"Descartado"))))</f>
        <v/>
      </c>
    </row>
    <row r="8" customFormat="false" ht="12.75" hidden="false" customHeight="false" outlineLevel="0" collapsed="false">
      <c r="A8" s="62"/>
      <c r="B8" s="47"/>
      <c r="C8" s="47"/>
      <c r="D8" s="47"/>
      <c r="E8" s="65"/>
      <c r="F8" s="65"/>
      <c r="G8" s="67"/>
      <c r="H8" s="68"/>
      <c r="I8" s="68" t="str">
        <f aca="false">IF(H8="","",(IF($C$20&lt;25%,"N/A",IF(H8&lt;=($D$20+$B$20),H8,"Descartado"))))</f>
        <v/>
      </c>
    </row>
    <row r="9" customFormat="false" ht="12.75" hidden="false" customHeight="false" outlineLevel="0" collapsed="false">
      <c r="A9" s="62"/>
      <c r="B9" s="47"/>
      <c r="C9" s="47"/>
      <c r="D9" s="47"/>
      <c r="E9" s="65"/>
      <c r="F9" s="65"/>
      <c r="G9" s="67"/>
      <c r="H9" s="68"/>
      <c r="I9" s="68" t="str">
        <f aca="false">IF(H9="","",(IF($C$20&lt;25%,"N/A",IF(H9&lt;=($D$20+$B$20),H9,"Descartado"))))</f>
        <v/>
      </c>
    </row>
    <row r="10" customFormat="false" ht="12.75" hidden="false" customHeight="false" outlineLevel="0" collapsed="false">
      <c r="A10" s="62"/>
      <c r="B10" s="47"/>
      <c r="C10" s="47"/>
      <c r="D10" s="47"/>
      <c r="E10" s="65"/>
      <c r="F10" s="65"/>
      <c r="G10" s="67"/>
      <c r="H10" s="68"/>
      <c r="I10" s="68" t="str">
        <f aca="false">IF(H10="","",(IF($C$20&lt;25%,"N/A",IF(H10&lt;=($D$20+$B$20),H10,"Descartado"))))</f>
        <v/>
      </c>
    </row>
    <row r="11" customFormat="false" ht="12.75" hidden="false" customHeight="false" outlineLevel="0" collapsed="false">
      <c r="A11" s="62"/>
      <c r="B11" s="47"/>
      <c r="C11" s="47"/>
      <c r="D11" s="47"/>
      <c r="E11" s="65"/>
      <c r="F11" s="65"/>
      <c r="G11" s="67"/>
      <c r="H11" s="68"/>
      <c r="I11" s="68" t="str">
        <f aca="false">IF(H11="","",(IF($C$20&lt;25%,"N/A",IF(H11&lt;=($D$20+$B$20),H11,"Descartado"))))</f>
        <v/>
      </c>
    </row>
    <row r="12" customFormat="false" ht="12.75" hidden="false" customHeight="false" outlineLevel="0" collapsed="false">
      <c r="A12" s="62"/>
      <c r="B12" s="47"/>
      <c r="C12" s="47"/>
      <c r="D12" s="47"/>
      <c r="E12" s="65"/>
      <c r="F12" s="65"/>
      <c r="G12" s="67"/>
      <c r="H12" s="68"/>
      <c r="I12" s="68" t="str">
        <f aca="false">IF(H12="","",(IF($C$20&lt;25%,"N/A",IF(H12&lt;=($D$20+$B$20),H12,"Descartado"))))</f>
        <v/>
      </c>
    </row>
    <row r="13" customFormat="false" ht="12.75" hidden="false" customHeight="false" outlineLevel="0" collapsed="false">
      <c r="A13" s="62"/>
      <c r="B13" s="47"/>
      <c r="C13" s="47"/>
      <c r="D13" s="47"/>
      <c r="E13" s="65"/>
      <c r="F13" s="65"/>
      <c r="G13" s="67"/>
      <c r="H13" s="68"/>
      <c r="I13" s="68" t="str">
        <f aca="false">IF(H13="","",(IF($C$20&lt;25%,"N/A",IF(H13&lt;=($D$20+$B$20),H13,"Descartado"))))</f>
        <v/>
      </c>
    </row>
    <row r="14" customFormat="false" ht="12.75" hidden="false" customHeight="false" outlineLevel="0" collapsed="false">
      <c r="A14" s="62"/>
      <c r="B14" s="47"/>
      <c r="C14" s="47"/>
      <c r="D14" s="47"/>
      <c r="E14" s="65"/>
      <c r="F14" s="65"/>
      <c r="G14" s="67"/>
      <c r="H14" s="68"/>
      <c r="I14" s="68" t="str">
        <f aca="false">IF(H14="","",(IF($C$20&lt;25%,"N/A",IF(H14&lt;=($D$20+$B$20),H14,"Descartado"))))</f>
        <v/>
      </c>
    </row>
    <row r="15" customFormat="false" ht="12.75" hidden="false" customHeight="false" outlineLevel="0" collapsed="false">
      <c r="A15" s="62"/>
      <c r="B15" s="47"/>
      <c r="C15" s="47"/>
      <c r="D15" s="47"/>
      <c r="E15" s="65"/>
      <c r="F15" s="65"/>
      <c r="G15" s="67"/>
      <c r="H15" s="68"/>
      <c r="I15" s="68" t="str">
        <f aca="false">IF(H15="","",(IF($C$20&lt;25%,"N/A",IF(H15&lt;=($D$20+$B$20),H15,"Descartado"))))</f>
        <v/>
      </c>
    </row>
    <row r="16" customFormat="false" ht="12.75" hidden="false" customHeight="false" outlineLevel="0" collapsed="false">
      <c r="A16" s="62"/>
      <c r="B16" s="47"/>
      <c r="C16" s="47"/>
      <c r="D16" s="47"/>
      <c r="E16" s="65"/>
      <c r="F16" s="65"/>
      <c r="G16" s="67"/>
      <c r="H16" s="68"/>
      <c r="I16" s="68" t="str">
        <f aca="false">IF(H16="","",(IF($C$20&lt;25%,"N/A",IF(H16&lt;=($D$20+$B$20),H16,"Descartado"))))</f>
        <v/>
      </c>
    </row>
    <row r="17" customFormat="false" ht="12.75" hidden="false" customHeight="false" outlineLevel="0" collapsed="false">
      <c r="A17" s="62"/>
      <c r="B17" s="47"/>
      <c r="C17" s="47"/>
      <c r="D17" s="47"/>
      <c r="E17" s="65"/>
      <c r="F17" s="65"/>
      <c r="G17" s="67"/>
      <c r="H17" s="68"/>
      <c r="I17" s="68" t="str">
        <f aca="false">IF(H17="","",(IF($C$20&lt;25%,"N/A",IF(H17&lt;=($D$20+$B$20),H17,"Descartado"))))</f>
        <v/>
      </c>
    </row>
    <row r="18" customFormat="false" ht="12.75" hidden="false" customHeight="false" outlineLevel="0" collapsed="false">
      <c r="A18" s="69"/>
      <c r="B18" s="70"/>
      <c r="C18" s="70"/>
      <c r="D18" s="70"/>
      <c r="E18" s="71"/>
      <c r="F18" s="71"/>
      <c r="G18" s="72"/>
      <c r="H18" s="73"/>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str">
        <f aca="false">IF(H23&lt;2,"N/A",(STDEV(H3:H17)))</f>
        <v>N/A</v>
      </c>
      <c r="C20" s="81" t="str">
        <f aca="false">IF(H23&lt;2,"N/A",(B20/D20))</f>
        <v>N/A</v>
      </c>
      <c r="D20" s="82" t="n">
        <f aca="false">AVERAGE(H3:H17)</f>
        <v>21.9</v>
      </c>
      <c r="E20" s="83" t="str">
        <f aca="false">IF(H23&lt;2,"N/A",(IF(C20&lt;=25%,"N/A",AVERAGE(I3:I17))))</f>
        <v>N/A</v>
      </c>
      <c r="F20" s="82" t="n">
        <f aca="false">MEDIAN(H3:H17)</f>
        <v>21.9</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21.9</v>
      </c>
      <c r="E22" s="90"/>
    </row>
    <row r="23" customFormat="false" ht="12.75" hidden="false" customHeight="false" outlineLevel="0" collapsed="false">
      <c r="B23" s="89" t="s">
        <v>20</v>
      </c>
      <c r="C23" s="89"/>
      <c r="D23" s="90" t="n">
        <f aca="false">ROUND(D22,2)*F3</f>
        <v>10950</v>
      </c>
      <c r="E23" s="90"/>
      <c r="G23" s="91" t="s">
        <v>21</v>
      </c>
      <c r="H23" s="92" t="n">
        <f aca="false">COUNT(H3:H17)</f>
        <v>1</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41" t="s">
        <v>0</v>
      </c>
      <c r="B1" s="41"/>
      <c r="C1" s="41"/>
      <c r="D1" s="41"/>
      <c r="E1" s="41"/>
      <c r="F1" s="41"/>
      <c r="G1" s="41"/>
      <c r="H1" s="41"/>
      <c r="I1" s="41"/>
    </row>
    <row r="2" customFormat="false" ht="12.75" hidden="false" customHeight="true" outlineLevel="0" collapsed="false">
      <c r="A2" s="4" t="s">
        <v>40</v>
      </c>
      <c r="B2" s="4" t="s">
        <v>2</v>
      </c>
      <c r="C2" s="4"/>
      <c r="D2" s="4"/>
      <c r="E2" s="4" t="s">
        <v>3</v>
      </c>
      <c r="F2" s="4" t="s">
        <v>4</v>
      </c>
      <c r="G2" s="4" t="s">
        <v>5</v>
      </c>
      <c r="H2" s="4" t="s">
        <v>6</v>
      </c>
      <c r="I2" s="43" t="s">
        <v>7</v>
      </c>
    </row>
    <row r="3" customFormat="false" ht="12.75" hidden="false" customHeight="true" outlineLevel="0" collapsed="false">
      <c r="A3" s="4"/>
      <c r="B3" s="47" t="s">
        <v>41</v>
      </c>
      <c r="C3" s="47"/>
      <c r="D3" s="47"/>
      <c r="E3" s="6" t="s">
        <v>35</v>
      </c>
      <c r="F3" s="6" t="n">
        <v>500</v>
      </c>
      <c r="G3" s="7" t="s">
        <v>42</v>
      </c>
      <c r="H3" s="8" t="n">
        <v>47.5</v>
      </c>
      <c r="I3" s="44" t="str">
        <f aca="false">IF(H3="","",(IF($C$20&lt;25%,"N/A",IF(H3&lt;=($D$20+$B$20),H3,"Descartado"))))</f>
        <v>N/A</v>
      </c>
    </row>
    <row r="4" customFormat="false" ht="13.5" hidden="false" customHeight="true" outlineLevel="0" collapsed="false">
      <c r="A4" s="4"/>
      <c r="B4" s="47"/>
      <c r="C4" s="47"/>
      <c r="D4" s="47"/>
      <c r="E4" s="6"/>
      <c r="F4" s="6"/>
      <c r="G4" s="7" t="s">
        <v>43</v>
      </c>
      <c r="H4" s="8" t="n">
        <v>58.08</v>
      </c>
      <c r="I4" s="44" t="str">
        <f aca="false">IF(H4="","",(IF($C$20&lt;25%,"N/A",IF(H4&lt;=($D$20+$B$20),H4,"Descartado"))))</f>
        <v>N/A</v>
      </c>
    </row>
    <row r="5" customFormat="false" ht="13.5" hidden="false" customHeight="true" outlineLevel="0" collapsed="false">
      <c r="A5" s="4"/>
      <c r="B5" s="47"/>
      <c r="C5" s="47"/>
      <c r="D5" s="47"/>
      <c r="E5" s="6"/>
      <c r="F5" s="6"/>
      <c r="G5" s="7" t="s">
        <v>44</v>
      </c>
      <c r="H5" s="8" t="n">
        <v>60</v>
      </c>
      <c r="I5" s="44" t="str">
        <f aca="false">IF(H5="","",(IF($C$20&lt;25%,"N/A",IF(H5&lt;=($D$20+$B$20),H5,"Descartado"))))</f>
        <v>N/A</v>
      </c>
    </row>
    <row r="6" customFormat="false" ht="13.5" hidden="false" customHeight="true" outlineLevel="0" collapsed="false">
      <c r="A6" s="4"/>
      <c r="B6" s="47"/>
      <c r="C6" s="47"/>
      <c r="D6" s="47"/>
      <c r="E6" s="6"/>
      <c r="F6" s="6"/>
      <c r="G6" s="7" t="s">
        <v>45</v>
      </c>
      <c r="H6" s="8" t="n">
        <v>69.9</v>
      </c>
      <c r="I6" s="44" t="str">
        <f aca="false">IF(H6="","",(IF($C$20&lt;25%,"N/A",IF(H6&lt;=($D$20+$B$20),H6,"Descartado"))))</f>
        <v>N/A</v>
      </c>
    </row>
    <row r="7" customFormat="false" ht="12.75" hidden="false" customHeight="true" outlineLevel="0" collapsed="false">
      <c r="A7" s="4"/>
      <c r="B7" s="47"/>
      <c r="C7" s="47"/>
      <c r="D7" s="47"/>
      <c r="E7" s="6"/>
      <c r="F7" s="6"/>
      <c r="G7" s="7" t="s">
        <v>46</v>
      </c>
      <c r="H7" s="8" t="n">
        <v>70.2</v>
      </c>
      <c r="I7" s="44" t="str">
        <f aca="false">IF(H7="","",(IF($C$20&lt;25%,"N/A",IF(H7&lt;=($D$20+$B$20),H7,"Descartado"))))</f>
        <v>N/A</v>
      </c>
    </row>
    <row r="8" customFormat="false" ht="12.75" hidden="false" customHeight="false" outlineLevel="0" collapsed="false">
      <c r="A8" s="4"/>
      <c r="B8" s="47"/>
      <c r="C8" s="47"/>
      <c r="D8" s="47"/>
      <c r="E8" s="6"/>
      <c r="F8" s="6"/>
      <c r="G8" s="48"/>
      <c r="H8" s="48"/>
      <c r="I8" s="44" t="str">
        <f aca="false">IF(H8="","",(IF($C$20&lt;25%,"N/A",IF(H8&lt;=($D$20+$B$20),H8,"Descartado"))))</f>
        <v/>
      </c>
    </row>
    <row r="9" customFormat="false" ht="12.75" hidden="false" customHeight="false" outlineLevel="0" collapsed="false">
      <c r="A9" s="4"/>
      <c r="B9" s="47"/>
      <c r="C9" s="47"/>
      <c r="D9" s="47"/>
      <c r="E9" s="6"/>
      <c r="F9" s="6"/>
      <c r="G9" s="11"/>
      <c r="H9" s="11"/>
      <c r="I9" s="44" t="str">
        <f aca="false">IF(H9="","",(IF($C$20&lt;25%,"N/A",IF(H9&lt;=($D$20+$B$20),H9,"Descartado"))))</f>
        <v/>
      </c>
    </row>
    <row r="10" customFormat="false" ht="12.75" hidden="false" customHeight="false" outlineLevel="0" collapsed="false">
      <c r="A10" s="4"/>
      <c r="B10" s="47"/>
      <c r="C10" s="47"/>
      <c r="D10" s="47"/>
      <c r="E10" s="6"/>
      <c r="F10" s="6"/>
      <c r="G10" s="11"/>
      <c r="H10" s="11"/>
      <c r="I10" s="44" t="str">
        <f aca="false">IF(H10="","",(IF($C$20&lt;25%,"N/A",IF(H10&lt;=($D$20+$B$20),H10,"Descartado"))))</f>
        <v/>
      </c>
    </row>
    <row r="11" customFormat="false" ht="12.75" hidden="false" customHeight="false" outlineLevel="0" collapsed="false">
      <c r="A11" s="4"/>
      <c r="B11" s="47"/>
      <c r="C11" s="47"/>
      <c r="D11" s="47"/>
      <c r="E11" s="6"/>
      <c r="F11" s="6"/>
      <c r="G11" s="11"/>
      <c r="H11" s="11"/>
      <c r="I11" s="44" t="str">
        <f aca="false">IF(H11="","",(IF($C$20&lt;25%,"N/A",IF(H11&lt;=($D$20+$B$20),H11,"Descartado"))))</f>
        <v/>
      </c>
    </row>
    <row r="12" customFormat="false" ht="12.75" hidden="false" customHeight="false" outlineLevel="0" collapsed="false">
      <c r="A12" s="4"/>
      <c r="B12" s="47"/>
      <c r="C12" s="47"/>
      <c r="D12" s="47"/>
      <c r="E12" s="6"/>
      <c r="F12" s="6"/>
      <c r="G12" s="11"/>
      <c r="H12" s="11"/>
      <c r="I12" s="44" t="str">
        <f aca="false">IF(H12="","",(IF($C$20&lt;25%,"N/A",IF(H12&lt;=($D$20+$B$20),H12,"Descartado"))))</f>
        <v/>
      </c>
    </row>
    <row r="13" customFormat="false" ht="12.75" hidden="false" customHeight="false" outlineLevel="0" collapsed="false">
      <c r="A13" s="4"/>
      <c r="B13" s="47"/>
      <c r="C13" s="47"/>
      <c r="D13" s="47"/>
      <c r="E13" s="6"/>
      <c r="F13" s="6"/>
      <c r="G13" s="11"/>
      <c r="H13" s="11"/>
      <c r="I13" s="44" t="str">
        <f aca="false">IF(H13="","",(IF($C$20&lt;25%,"N/A",IF(H13&lt;=($D$20+$B$20),H13,"Descartado"))))</f>
        <v/>
      </c>
    </row>
    <row r="14" customFormat="false" ht="12.75" hidden="false" customHeight="false" outlineLevel="0" collapsed="false">
      <c r="A14" s="4"/>
      <c r="B14" s="47"/>
      <c r="C14" s="47"/>
      <c r="D14" s="47"/>
      <c r="E14" s="6"/>
      <c r="F14" s="6"/>
      <c r="G14" s="11"/>
      <c r="H14" s="11"/>
      <c r="I14" s="44" t="str">
        <f aca="false">IF(H14="","",(IF($C$20&lt;25%,"N/A",IF(H14&lt;=($D$20+$B$20),H14,"Descartado"))))</f>
        <v/>
      </c>
    </row>
    <row r="15" customFormat="false" ht="12.75" hidden="false" customHeight="false" outlineLevel="0" collapsed="false">
      <c r="A15" s="4"/>
      <c r="B15" s="47"/>
      <c r="C15" s="47"/>
      <c r="D15" s="47"/>
      <c r="E15" s="6"/>
      <c r="F15" s="6"/>
      <c r="G15" s="11"/>
      <c r="H15" s="11"/>
      <c r="I15" s="44" t="str">
        <f aca="false">IF(H15="","",(IF($C$20&lt;25%,"N/A",IF(H15&lt;=($D$20+$B$20),H15,"Descartado"))))</f>
        <v/>
      </c>
    </row>
    <row r="16" customFormat="false" ht="12.75" hidden="false" customHeight="false" outlineLevel="0" collapsed="false">
      <c r="A16" s="4"/>
      <c r="B16" s="47"/>
      <c r="C16" s="47"/>
      <c r="D16" s="47"/>
      <c r="E16" s="6"/>
      <c r="F16" s="6"/>
      <c r="G16" s="11"/>
      <c r="H16" s="11"/>
      <c r="I16" s="44" t="str">
        <f aca="false">IF(H16="","",(IF($C$20&lt;25%,"N/A",IF(H16&lt;=($D$20+$B$20),H16,"Descartado"))))</f>
        <v/>
      </c>
    </row>
    <row r="17" customFormat="false" ht="12.75" hidden="false" customHeight="false" outlineLevel="0" collapsed="false">
      <c r="A17" s="4"/>
      <c r="B17" s="47"/>
      <c r="C17" s="47"/>
      <c r="D17" s="47"/>
      <c r="E17" s="6"/>
      <c r="F17" s="6"/>
      <c r="G17" s="11"/>
      <c r="H17" s="11"/>
      <c r="I17" s="44" t="str">
        <f aca="false">IF(H17="","",(IF($C$20&lt;25%,"N/A",IF(H17&lt;=($D$20+$B$20),H17,"Descartado"))))</f>
        <v/>
      </c>
    </row>
    <row r="18" customFormat="false" ht="12.75" hidden="false" customHeight="false" outlineLevel="0" collapsed="false">
      <c r="A18" s="12"/>
      <c r="B18" s="13"/>
      <c r="C18" s="13"/>
      <c r="D18" s="13"/>
      <c r="E18" s="14"/>
      <c r="F18" s="14"/>
      <c r="G18" s="15"/>
      <c r="H18" s="16"/>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9.42780356180592</v>
      </c>
      <c r="C20" s="24" t="n">
        <f aca="false">IF(H23&lt;2,"N/A",(B20/D20))</f>
        <v>0.154210343526006</v>
      </c>
      <c r="D20" s="25" t="n">
        <f aca="false">AVERAGE(H3:H17)</f>
        <v>61.136</v>
      </c>
      <c r="E20" s="26" t="str">
        <f aca="false">IF(H23&lt;2,"N/A",(IF(C20&lt;=25%,"N/A",AVERAGE(I3:I17))))</f>
        <v>N/A</v>
      </c>
      <c r="F20" s="25" t="n">
        <f aca="false">MEDIAN(H3:H17)</f>
        <v>60</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61.136</v>
      </c>
      <c r="E22" s="33"/>
    </row>
    <row r="23" customFormat="false" ht="12.75" hidden="false" customHeight="false" outlineLevel="0" collapsed="false">
      <c r="B23" s="32" t="s">
        <v>20</v>
      </c>
      <c r="C23" s="32"/>
      <c r="D23" s="33" t="n">
        <f aca="false">ROUND(D22,2)*F3</f>
        <v>30570</v>
      </c>
      <c r="E23" s="33"/>
      <c r="G23" s="34" t="s">
        <v>21</v>
      </c>
      <c r="H23" s="35" t="n">
        <f aca="false">COUNT(H3:H17)</f>
        <v>5</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0.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6" min="4"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3" t="s">
        <v>221</v>
      </c>
      <c r="B2" s="63" t="s">
        <v>2</v>
      </c>
      <c r="C2" s="63"/>
      <c r="D2" s="63"/>
      <c r="E2" s="63" t="s">
        <v>3</v>
      </c>
      <c r="F2" s="63" t="s">
        <v>4</v>
      </c>
      <c r="G2" s="63" t="s">
        <v>5</v>
      </c>
      <c r="H2" s="63" t="s">
        <v>6</v>
      </c>
      <c r="I2" s="64" t="s">
        <v>7</v>
      </c>
    </row>
    <row r="3" customFormat="false" ht="12.75" hidden="false" customHeight="true" outlineLevel="0" collapsed="false">
      <c r="A3" s="63"/>
      <c r="B3" s="47" t="s">
        <v>8</v>
      </c>
      <c r="C3" s="47"/>
      <c r="D3" s="47"/>
      <c r="E3" s="65" t="s">
        <v>9</v>
      </c>
      <c r="F3" s="65" t="n">
        <v>3750</v>
      </c>
      <c r="G3" s="56" t="s">
        <v>10</v>
      </c>
      <c r="H3" s="57" t="n">
        <f aca="false">18.46*1.0652792</f>
        <v>19.665054032</v>
      </c>
      <c r="I3" s="68" t="str">
        <f aca="false">IF(H3="","",(IF($C$20&lt;25%,"N/A",IF(H3&lt;=($D$20+$B$20),H3,"Descartado"))))</f>
        <v>N/A</v>
      </c>
    </row>
    <row r="4" customFormat="false" ht="12.75" hidden="false" customHeight="true" outlineLevel="0" collapsed="false">
      <c r="A4" s="63"/>
      <c r="B4" s="47"/>
      <c r="C4" s="47"/>
      <c r="D4" s="47"/>
      <c r="E4" s="65"/>
      <c r="F4" s="65"/>
      <c r="G4" s="56" t="s">
        <v>11</v>
      </c>
      <c r="H4" s="57" t="n">
        <f aca="false">18.47*1.0652792</f>
        <v>19.675706824</v>
      </c>
      <c r="I4" s="68" t="str">
        <f aca="false">IF(H4="","",(IF($C$20&lt;25%,"N/A",IF(H4&lt;=($D$20+$B$20),H4,"Descartado"))))</f>
        <v>N/A</v>
      </c>
    </row>
    <row r="5" customFormat="false" ht="12.75" hidden="false" customHeight="true" outlineLevel="0" collapsed="false">
      <c r="A5" s="63"/>
      <c r="B5" s="47"/>
      <c r="C5" s="47"/>
      <c r="D5" s="47"/>
      <c r="E5" s="65"/>
      <c r="F5" s="65"/>
      <c r="G5" s="56" t="s">
        <v>12</v>
      </c>
      <c r="H5" s="57" t="n">
        <f aca="false">19.12*1.0652792</f>
        <v>20.368138304</v>
      </c>
      <c r="I5" s="68" t="str">
        <f aca="false">IF(H5="","",(IF($C$20&lt;25%,"N/A",IF(H5&lt;=($D$20+$B$20),H5,"Descartado"))))</f>
        <v>N/A</v>
      </c>
    </row>
    <row r="6" customFormat="false" ht="12.75" hidden="false" customHeight="true" outlineLevel="0" collapsed="false">
      <c r="A6" s="63"/>
      <c r="B6" s="47"/>
      <c r="C6" s="47"/>
      <c r="D6" s="47"/>
      <c r="E6" s="65"/>
      <c r="F6" s="65"/>
      <c r="G6" s="56" t="s">
        <v>13</v>
      </c>
      <c r="H6" s="57" t="n">
        <f aca="false">19.21*1.0652792</f>
        <v>20.464013432</v>
      </c>
      <c r="I6" s="68" t="str">
        <f aca="false">IF(H6="","",(IF($C$20&lt;25%,"N/A",IF(H6&lt;=($D$20+$B$20),H6,"Descartado"))))</f>
        <v>N/A</v>
      </c>
    </row>
    <row r="7" customFormat="false" ht="12.75" hidden="false" customHeight="true" outlineLevel="0" collapsed="false">
      <c r="A7" s="63"/>
      <c r="B7" s="47"/>
      <c r="C7" s="47"/>
      <c r="D7" s="47"/>
      <c r="E7" s="65"/>
      <c r="F7" s="65"/>
      <c r="G7" s="56"/>
      <c r="H7" s="99"/>
      <c r="I7" s="68" t="str">
        <f aca="false">IF(H7="","",(IF($C$20&lt;25%,"N/A",IF(H7&lt;=($D$20+$B$20),H7,"Descartado"))))</f>
        <v/>
      </c>
    </row>
    <row r="8" customFormat="false" ht="12.75" hidden="false" customHeight="false" outlineLevel="0" collapsed="false">
      <c r="A8" s="63"/>
      <c r="B8" s="47"/>
      <c r="C8" s="47"/>
      <c r="D8" s="47"/>
      <c r="E8" s="65"/>
      <c r="F8" s="65"/>
      <c r="G8" s="56"/>
      <c r="H8" s="99"/>
      <c r="I8" s="68" t="str">
        <f aca="false">IF(H8="","",(IF($C$20&lt;25%,"N/A",IF(H8&lt;=($D$20+$B$20),H8,"Descartado"))))</f>
        <v/>
      </c>
    </row>
    <row r="9" customFormat="false" ht="12.75" hidden="false" customHeight="false" outlineLevel="0" collapsed="false">
      <c r="A9" s="63"/>
      <c r="B9" s="47"/>
      <c r="C9" s="47"/>
      <c r="D9" s="47"/>
      <c r="E9" s="65"/>
      <c r="F9" s="65"/>
      <c r="G9" s="56"/>
      <c r="H9" s="99"/>
      <c r="I9" s="68" t="str">
        <f aca="false">IF(H9="","",(IF($C$20&lt;25%,"N/A",IF(H9&lt;=($D$20+$B$20),H9,"Descartado"))))</f>
        <v/>
      </c>
    </row>
    <row r="10" customFormat="false" ht="12.75" hidden="false" customHeight="false" outlineLevel="0" collapsed="false">
      <c r="A10" s="63"/>
      <c r="B10" s="47"/>
      <c r="C10" s="47"/>
      <c r="D10" s="47"/>
      <c r="E10" s="65"/>
      <c r="F10" s="65"/>
      <c r="G10" s="56"/>
      <c r="H10" s="99"/>
      <c r="I10" s="68" t="str">
        <f aca="false">IF(H10="","",(IF($C$20&lt;25%,"N/A",IF(H10&lt;=($D$20+$B$20),H10,"Descartado"))))</f>
        <v/>
      </c>
    </row>
    <row r="11" customFormat="false" ht="12.75" hidden="false" customHeight="false" outlineLevel="0" collapsed="false">
      <c r="A11" s="63"/>
      <c r="B11" s="47"/>
      <c r="C11" s="47"/>
      <c r="D11" s="47"/>
      <c r="E11" s="65"/>
      <c r="F11" s="65"/>
      <c r="G11" s="100"/>
      <c r="H11" s="100"/>
      <c r="I11" s="68" t="str">
        <f aca="false">IF(H11="","",(IF($C$20&lt;25%,"N/A",IF(H11&lt;=($D$20+$B$20),H11,"Descartado"))))</f>
        <v/>
      </c>
    </row>
    <row r="12" customFormat="false" ht="12.75" hidden="false" customHeight="false" outlineLevel="0" collapsed="false">
      <c r="A12" s="63"/>
      <c r="B12" s="47"/>
      <c r="C12" s="47"/>
      <c r="D12" s="47"/>
      <c r="E12" s="65"/>
      <c r="F12" s="65"/>
      <c r="G12" s="100"/>
      <c r="H12" s="100"/>
      <c r="I12" s="68" t="str">
        <f aca="false">IF(H12="","",(IF($C$20&lt;25%,"N/A",IF(H12&lt;=($D$20+$B$20),H12,"Descartado"))))</f>
        <v/>
      </c>
    </row>
    <row r="13" customFormat="false" ht="12.75" hidden="false" customHeight="false" outlineLevel="0" collapsed="false">
      <c r="A13" s="63"/>
      <c r="B13" s="47"/>
      <c r="C13" s="47"/>
      <c r="D13" s="47"/>
      <c r="E13" s="65"/>
      <c r="F13" s="65"/>
      <c r="G13" s="100"/>
      <c r="H13" s="100"/>
      <c r="I13" s="68" t="str">
        <f aca="false">IF(H13="","",(IF($C$20&lt;25%,"N/A",IF(H13&lt;=($D$20+$B$20),H13,"Descartado"))))</f>
        <v/>
      </c>
    </row>
    <row r="14" customFormat="false" ht="12.75" hidden="false" customHeight="false" outlineLevel="0" collapsed="false">
      <c r="A14" s="63"/>
      <c r="B14" s="47"/>
      <c r="C14" s="47"/>
      <c r="D14" s="47"/>
      <c r="E14" s="65"/>
      <c r="F14" s="65"/>
      <c r="G14" s="100"/>
      <c r="H14" s="100"/>
      <c r="I14" s="68" t="str">
        <f aca="false">IF(H14="","",(IF($C$20&lt;25%,"N/A",IF(H14&lt;=($D$20+$B$20),H14,"Descartado"))))</f>
        <v/>
      </c>
    </row>
    <row r="15" customFormat="false" ht="12.75" hidden="false" customHeight="false" outlineLevel="0" collapsed="false">
      <c r="A15" s="63"/>
      <c r="B15" s="47"/>
      <c r="C15" s="47"/>
      <c r="D15" s="47"/>
      <c r="E15" s="65"/>
      <c r="F15" s="65"/>
      <c r="G15" s="100"/>
      <c r="H15" s="100"/>
      <c r="I15" s="68" t="str">
        <f aca="false">IF(H15="","",(IF($C$20&lt;25%,"N/A",IF(H15&lt;=($D$20+$B$20),H15,"Descartado"))))</f>
        <v/>
      </c>
    </row>
    <row r="16" customFormat="false" ht="12.75" hidden="false" customHeight="false" outlineLevel="0" collapsed="false">
      <c r="A16" s="63"/>
      <c r="B16" s="47"/>
      <c r="C16" s="47"/>
      <c r="D16" s="47"/>
      <c r="E16" s="65"/>
      <c r="F16" s="65"/>
      <c r="G16" s="100"/>
      <c r="H16" s="100"/>
      <c r="I16" s="68" t="str">
        <f aca="false">IF(H16="","",(IF($C$20&lt;25%,"N/A",IF(H16&lt;=($D$20+$B$20),H16,"Descartado"))))</f>
        <v/>
      </c>
    </row>
    <row r="17" customFormat="false" ht="12.75" hidden="false" customHeight="false" outlineLevel="0" collapsed="false">
      <c r="A17" s="63"/>
      <c r="B17" s="47"/>
      <c r="C17" s="47"/>
      <c r="D17" s="47"/>
      <c r="E17" s="65"/>
      <c r="F17" s="65"/>
      <c r="G17" s="100"/>
      <c r="H17" s="100"/>
      <c r="I17" s="68" t="str">
        <f aca="false">IF(H17="","",(IF($C$20&lt;25%,"N/A",IF(H17&lt;=($D$20+$B$20),H17,"Descartado"))))</f>
        <v/>
      </c>
    </row>
    <row r="18" customFormat="false" ht="12.75" hidden="false" customHeight="false" outlineLevel="0" collapsed="false">
      <c r="A18" s="101"/>
      <c r="B18" s="102"/>
      <c r="C18" s="102"/>
      <c r="D18" s="102"/>
      <c r="E18" s="103"/>
      <c r="F18" s="103"/>
      <c r="G18" s="104"/>
      <c r="H18" s="78"/>
      <c r="I18" s="78"/>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0.432324897235865</v>
      </c>
      <c r="C20" s="81" t="n">
        <f aca="false">IF(H23&lt;2,"N/A",(B20/D20))</f>
        <v>0.0215696241166124</v>
      </c>
      <c r="D20" s="82" t="n">
        <f aca="false">AVERAGE(H3:H17)</f>
        <v>20.043228148</v>
      </c>
      <c r="E20" s="83" t="str">
        <f aca="false">IF(H23&lt;2,"N/A",(IF(C20&lt;=25%,"N/A",AVERAGE(I3:I17))))</f>
        <v>N/A</v>
      </c>
      <c r="F20" s="82" t="n">
        <f aca="false">MEDIAN(H3:H17)</f>
        <v>20.021922564</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20.043228148</v>
      </c>
      <c r="E22" s="90"/>
    </row>
    <row r="23" customFormat="false" ht="12.75" hidden="false" customHeight="false" outlineLevel="0" collapsed="false">
      <c r="B23" s="89" t="s">
        <v>20</v>
      </c>
      <c r="C23" s="89"/>
      <c r="D23" s="90" t="n">
        <f aca="false">ROUND(D22,2)*F3</f>
        <v>75150</v>
      </c>
      <c r="E23" s="90"/>
      <c r="G23" s="91" t="s">
        <v>21</v>
      </c>
      <c r="H23" s="92" t="n">
        <f aca="false">COUNT(H3:H17)</f>
        <v>4</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1.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105" t="s">
        <v>0</v>
      </c>
      <c r="B1" s="105"/>
      <c r="C1" s="105"/>
      <c r="D1" s="105"/>
      <c r="E1" s="105"/>
      <c r="F1" s="105"/>
      <c r="G1" s="105"/>
      <c r="H1" s="105"/>
      <c r="I1" s="105"/>
    </row>
    <row r="2" customFormat="false" ht="12.75" hidden="false" customHeight="true" outlineLevel="0" collapsed="false">
      <c r="A2" s="64" t="s">
        <v>222</v>
      </c>
      <c r="B2" s="64" t="s">
        <v>2</v>
      </c>
      <c r="C2" s="64"/>
      <c r="D2" s="64"/>
      <c r="E2" s="64" t="s">
        <v>3</v>
      </c>
      <c r="F2" s="64" t="s">
        <v>4</v>
      </c>
      <c r="G2" s="64" t="s">
        <v>5</v>
      </c>
      <c r="H2" s="64" t="s">
        <v>6</v>
      </c>
      <c r="I2" s="106" t="s">
        <v>7</v>
      </c>
    </row>
    <row r="3" customFormat="false" ht="12.75" hidden="false" customHeight="true" outlineLevel="0" collapsed="false">
      <c r="A3" s="64"/>
      <c r="B3" s="47" t="s">
        <v>41</v>
      </c>
      <c r="C3" s="47"/>
      <c r="D3" s="47"/>
      <c r="E3" s="65" t="s">
        <v>35</v>
      </c>
      <c r="F3" s="65" t="n">
        <v>1500</v>
      </c>
      <c r="G3" s="56" t="s">
        <v>42</v>
      </c>
      <c r="H3" s="57" t="n">
        <v>47.5</v>
      </c>
      <c r="I3" s="58" t="str">
        <f aca="false">IF(H3="","",(IF($C$20&lt;25%,"N/A",IF(H3&lt;=($D$20+$B$20),H3,"Descartado"))))</f>
        <v>N/A</v>
      </c>
    </row>
    <row r="4" customFormat="false" ht="13.5" hidden="false" customHeight="true" outlineLevel="0" collapsed="false">
      <c r="A4" s="64"/>
      <c r="B4" s="47"/>
      <c r="C4" s="47"/>
      <c r="D4" s="47"/>
      <c r="E4" s="65"/>
      <c r="F4" s="65"/>
      <c r="G4" s="56" t="s">
        <v>43</v>
      </c>
      <c r="H4" s="57" t="n">
        <v>58.08</v>
      </c>
      <c r="I4" s="58" t="str">
        <f aca="false">IF(H4="","",(IF($C$20&lt;25%,"N/A",IF(H4&lt;=($D$20+$B$20),H4,"Descartado"))))</f>
        <v>N/A</v>
      </c>
    </row>
    <row r="5" customFormat="false" ht="13.5" hidden="false" customHeight="true" outlineLevel="0" collapsed="false">
      <c r="A5" s="64"/>
      <c r="B5" s="47"/>
      <c r="C5" s="47"/>
      <c r="D5" s="47"/>
      <c r="E5" s="65"/>
      <c r="F5" s="65"/>
      <c r="G5" s="56" t="s">
        <v>44</v>
      </c>
      <c r="H5" s="57" t="n">
        <v>60</v>
      </c>
      <c r="I5" s="58" t="str">
        <f aca="false">IF(H5="","",(IF($C$20&lt;25%,"N/A",IF(H5&lt;=($D$20+$B$20),H5,"Descartado"))))</f>
        <v>N/A</v>
      </c>
    </row>
    <row r="6" customFormat="false" ht="13.5" hidden="false" customHeight="true" outlineLevel="0" collapsed="false">
      <c r="A6" s="64"/>
      <c r="B6" s="47"/>
      <c r="C6" s="47"/>
      <c r="D6" s="47"/>
      <c r="E6" s="65"/>
      <c r="F6" s="65"/>
      <c r="G6" s="56" t="s">
        <v>45</v>
      </c>
      <c r="H6" s="57" t="n">
        <v>69.9</v>
      </c>
      <c r="I6" s="58" t="str">
        <f aca="false">IF(H6="","",(IF($C$20&lt;25%,"N/A",IF(H6&lt;=($D$20+$B$20),H6,"Descartado"))))</f>
        <v>N/A</v>
      </c>
    </row>
    <row r="7" customFormat="false" ht="12.75" hidden="false" customHeight="true" outlineLevel="0" collapsed="false">
      <c r="A7" s="64"/>
      <c r="B7" s="47"/>
      <c r="C7" s="47"/>
      <c r="D7" s="47"/>
      <c r="E7" s="65"/>
      <c r="F7" s="65"/>
      <c r="G7" s="56" t="s">
        <v>46</v>
      </c>
      <c r="H7" s="57" t="n">
        <v>70.2</v>
      </c>
      <c r="I7" s="58" t="str">
        <f aca="false">IF(H7="","",(IF($C$20&lt;25%,"N/A",IF(H7&lt;=($D$20+$B$20),H7,"Descartado"))))</f>
        <v>N/A</v>
      </c>
    </row>
    <row r="8" customFormat="false" ht="12.75" hidden="false" customHeight="false" outlineLevel="0" collapsed="false">
      <c r="A8" s="64"/>
      <c r="B8" s="47"/>
      <c r="C8" s="47"/>
      <c r="D8" s="47"/>
      <c r="E8" s="65"/>
      <c r="F8" s="65"/>
      <c r="G8" s="107"/>
      <c r="H8" s="107"/>
      <c r="I8" s="58" t="str">
        <f aca="false">IF(H8="","",(IF($C$20&lt;25%,"N/A",IF(H8&lt;=($D$20+$B$20),H8,"Descartado"))))</f>
        <v/>
      </c>
    </row>
    <row r="9" customFormat="false" ht="12.75" hidden="false" customHeight="false" outlineLevel="0" collapsed="false">
      <c r="A9" s="64"/>
      <c r="B9" s="47"/>
      <c r="C9" s="47"/>
      <c r="D9" s="47"/>
      <c r="E9" s="65"/>
      <c r="F9" s="65"/>
      <c r="G9" s="100"/>
      <c r="H9" s="100"/>
      <c r="I9" s="58" t="str">
        <f aca="false">IF(H9="","",(IF($C$20&lt;25%,"N/A",IF(H9&lt;=($D$20+$B$20),H9,"Descartado"))))</f>
        <v/>
      </c>
    </row>
    <row r="10" customFormat="false" ht="12.75" hidden="false" customHeight="false" outlineLevel="0" collapsed="false">
      <c r="A10" s="64"/>
      <c r="B10" s="47"/>
      <c r="C10" s="47"/>
      <c r="D10" s="47"/>
      <c r="E10" s="65"/>
      <c r="F10" s="65"/>
      <c r="G10" s="100"/>
      <c r="H10" s="100"/>
      <c r="I10" s="58" t="str">
        <f aca="false">IF(H10="","",(IF($C$20&lt;25%,"N/A",IF(H10&lt;=($D$20+$B$20),H10,"Descartado"))))</f>
        <v/>
      </c>
    </row>
    <row r="11" customFormat="false" ht="12.75" hidden="false" customHeight="false" outlineLevel="0" collapsed="false">
      <c r="A11" s="64"/>
      <c r="B11" s="47"/>
      <c r="C11" s="47"/>
      <c r="D11" s="47"/>
      <c r="E11" s="65"/>
      <c r="F11" s="65"/>
      <c r="G11" s="100"/>
      <c r="H11" s="100"/>
      <c r="I11" s="58" t="str">
        <f aca="false">IF(H11="","",(IF($C$20&lt;25%,"N/A",IF(H11&lt;=($D$20+$B$20),H11,"Descartado"))))</f>
        <v/>
      </c>
    </row>
    <row r="12" customFormat="false" ht="12.75" hidden="false" customHeight="false" outlineLevel="0" collapsed="false">
      <c r="A12" s="64"/>
      <c r="B12" s="47"/>
      <c r="C12" s="47"/>
      <c r="D12" s="47"/>
      <c r="E12" s="65"/>
      <c r="F12" s="65"/>
      <c r="G12" s="100"/>
      <c r="H12" s="100"/>
      <c r="I12" s="58" t="str">
        <f aca="false">IF(H12="","",(IF($C$20&lt;25%,"N/A",IF(H12&lt;=($D$20+$B$20),H12,"Descartado"))))</f>
        <v/>
      </c>
    </row>
    <row r="13" customFormat="false" ht="12.75" hidden="false" customHeight="false" outlineLevel="0" collapsed="false">
      <c r="A13" s="64"/>
      <c r="B13" s="47"/>
      <c r="C13" s="47"/>
      <c r="D13" s="47"/>
      <c r="E13" s="65"/>
      <c r="F13" s="65"/>
      <c r="G13" s="100"/>
      <c r="H13" s="100"/>
      <c r="I13" s="58" t="str">
        <f aca="false">IF(H13="","",(IF($C$20&lt;25%,"N/A",IF(H13&lt;=($D$20+$B$20),H13,"Descartado"))))</f>
        <v/>
      </c>
    </row>
    <row r="14" customFormat="false" ht="12.75" hidden="false" customHeight="false" outlineLevel="0" collapsed="false">
      <c r="A14" s="64"/>
      <c r="B14" s="47"/>
      <c r="C14" s="47"/>
      <c r="D14" s="47"/>
      <c r="E14" s="65"/>
      <c r="F14" s="65"/>
      <c r="G14" s="100"/>
      <c r="H14" s="100"/>
      <c r="I14" s="58" t="str">
        <f aca="false">IF(H14="","",(IF($C$20&lt;25%,"N/A",IF(H14&lt;=($D$20+$B$20),H14,"Descartado"))))</f>
        <v/>
      </c>
    </row>
    <row r="15" customFormat="false" ht="12.75" hidden="false" customHeight="false" outlineLevel="0" collapsed="false">
      <c r="A15" s="64"/>
      <c r="B15" s="47"/>
      <c r="C15" s="47"/>
      <c r="D15" s="47"/>
      <c r="E15" s="65"/>
      <c r="F15" s="65"/>
      <c r="G15" s="100"/>
      <c r="H15" s="100"/>
      <c r="I15" s="58" t="str">
        <f aca="false">IF(H15="","",(IF($C$20&lt;25%,"N/A",IF(H15&lt;=($D$20+$B$20),H15,"Descartado"))))</f>
        <v/>
      </c>
    </row>
    <row r="16" customFormat="false" ht="12.75" hidden="false" customHeight="false" outlineLevel="0" collapsed="false">
      <c r="A16" s="64"/>
      <c r="B16" s="47"/>
      <c r="C16" s="47"/>
      <c r="D16" s="47"/>
      <c r="E16" s="65"/>
      <c r="F16" s="65"/>
      <c r="G16" s="100"/>
      <c r="H16" s="100"/>
      <c r="I16" s="58" t="str">
        <f aca="false">IF(H16="","",(IF($C$20&lt;25%,"N/A",IF(H16&lt;=($D$20+$B$20),H16,"Descartado"))))</f>
        <v/>
      </c>
    </row>
    <row r="17" customFormat="false" ht="12.75" hidden="false" customHeight="false" outlineLevel="0" collapsed="false">
      <c r="A17" s="64"/>
      <c r="B17" s="47"/>
      <c r="C17" s="47"/>
      <c r="D17" s="47"/>
      <c r="E17" s="65"/>
      <c r="F17" s="65"/>
      <c r="G17" s="100"/>
      <c r="H17" s="100"/>
      <c r="I17" s="58" t="str">
        <f aca="false">IF(H17="","",(IF($C$20&lt;25%,"N/A",IF(H17&lt;=($D$20+$B$20),H17,"Descartado"))))</f>
        <v/>
      </c>
    </row>
    <row r="18" customFormat="false" ht="12.75" hidden="false" customHeight="false" outlineLevel="0" collapsed="false">
      <c r="A18" s="101"/>
      <c r="B18" s="102"/>
      <c r="C18" s="102"/>
      <c r="D18" s="102"/>
      <c r="E18" s="103"/>
      <c r="F18" s="103"/>
      <c r="G18" s="104"/>
      <c r="H18" s="78"/>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9.42780356180592</v>
      </c>
      <c r="C20" s="81" t="n">
        <f aca="false">IF(H23&lt;2,"N/A",(B20/D20))</f>
        <v>0.154210343526006</v>
      </c>
      <c r="D20" s="82" t="n">
        <f aca="false">AVERAGE(H3:H17)</f>
        <v>61.136</v>
      </c>
      <c r="E20" s="83" t="str">
        <f aca="false">IF(H23&lt;2,"N/A",(IF(C20&lt;=25%,"N/A",AVERAGE(I3:I17))))</f>
        <v>N/A</v>
      </c>
      <c r="F20" s="82" t="n">
        <f aca="false">MEDIAN(H3:H17)</f>
        <v>60</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61.136</v>
      </c>
      <c r="E22" s="90"/>
    </row>
    <row r="23" customFormat="false" ht="12.75" hidden="false" customHeight="false" outlineLevel="0" collapsed="false">
      <c r="B23" s="89" t="s">
        <v>20</v>
      </c>
      <c r="C23" s="89"/>
      <c r="D23" s="90" t="n">
        <f aca="false">ROUND(D22,2)*F3</f>
        <v>91710</v>
      </c>
      <c r="E23" s="90"/>
      <c r="G23" s="91" t="s">
        <v>21</v>
      </c>
      <c r="H23" s="92" t="n">
        <f aca="false">COUNT(H3:H17)</f>
        <v>5</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2.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2" t="s">
        <v>223</v>
      </c>
      <c r="B2" s="63" t="s">
        <v>2</v>
      </c>
      <c r="C2" s="63"/>
      <c r="D2" s="63"/>
      <c r="E2" s="62" t="s">
        <v>3</v>
      </c>
      <c r="F2" s="62" t="s">
        <v>4</v>
      </c>
      <c r="G2" s="62" t="s">
        <v>5</v>
      </c>
      <c r="H2" s="63" t="s">
        <v>6</v>
      </c>
      <c r="I2" s="64" t="s">
        <v>7</v>
      </c>
    </row>
    <row r="3" customFormat="false" ht="12.75" hidden="false" customHeight="true" outlineLevel="0" collapsed="false">
      <c r="A3" s="62"/>
      <c r="B3" s="47" t="s">
        <v>154</v>
      </c>
      <c r="C3" s="47"/>
      <c r="D3" s="47"/>
      <c r="E3" s="65" t="s">
        <v>155</v>
      </c>
      <c r="F3" s="66" t="n">
        <v>35000</v>
      </c>
      <c r="G3" s="67" t="s">
        <v>10</v>
      </c>
      <c r="H3" s="68" t="n">
        <f aca="false">14.75*1.0652792</f>
        <v>15.7128682</v>
      </c>
      <c r="I3" s="68" t="str">
        <f aca="false">IF(H3="","",(IF($C$20&lt;25%,"N/A",IF(H3&lt;=($D$20+$B$20),H3,"Descartado"))))</f>
        <v>N/A</v>
      </c>
    </row>
    <row r="4" customFormat="false" ht="12.75" hidden="false" customHeight="false" outlineLevel="0" collapsed="false">
      <c r="A4" s="62"/>
      <c r="B4" s="47"/>
      <c r="C4" s="47"/>
      <c r="D4" s="47"/>
      <c r="E4" s="65"/>
      <c r="F4" s="65"/>
      <c r="G4" s="67" t="s">
        <v>60</v>
      </c>
      <c r="H4" s="68" t="n">
        <f aca="false">14.76*1.0652792</f>
        <v>15.723520992</v>
      </c>
      <c r="I4" s="68" t="str">
        <f aca="false">IF(H4="","",(IF($C$20&lt;25%,"N/A",IF(H4&lt;=($D$20+$B$20),H4,"Descartado"))))</f>
        <v>N/A</v>
      </c>
    </row>
    <row r="5" customFormat="false" ht="12.75" hidden="false" customHeight="false" outlineLevel="0" collapsed="false">
      <c r="A5" s="62"/>
      <c r="B5" s="47"/>
      <c r="C5" s="47"/>
      <c r="D5" s="47"/>
      <c r="E5" s="65"/>
      <c r="F5" s="65"/>
      <c r="G5" s="67" t="s">
        <v>61</v>
      </c>
      <c r="H5" s="68" t="n">
        <v>15.85</v>
      </c>
      <c r="I5" s="68" t="str">
        <f aca="false">IF(H5="","",(IF($C$20&lt;25%,"N/A",IF(H5&lt;=($D$20+$B$20),H5,"Descartado"))))</f>
        <v>N/A</v>
      </c>
    </row>
    <row r="6" customFormat="false" ht="12.75" hidden="false" customHeight="false" outlineLevel="0" collapsed="false">
      <c r="A6" s="62"/>
      <c r="B6" s="47"/>
      <c r="C6" s="47"/>
      <c r="D6" s="47"/>
      <c r="E6" s="65"/>
      <c r="F6" s="65"/>
      <c r="G6" s="67" t="s">
        <v>62</v>
      </c>
      <c r="H6" s="68" t="n">
        <v>15.9</v>
      </c>
      <c r="I6" s="68" t="str">
        <f aca="false">IF(H6="","",(IF($C$20&lt;25%,"N/A",IF(H6&lt;=($D$20+$B$20),H6,"Descartado"))))</f>
        <v>N/A</v>
      </c>
    </row>
    <row r="7" customFormat="false" ht="12.75" hidden="false" customHeight="false" outlineLevel="0" collapsed="false">
      <c r="A7" s="62"/>
      <c r="B7" s="47"/>
      <c r="C7" s="47"/>
      <c r="D7" s="47"/>
      <c r="E7" s="65"/>
      <c r="F7" s="65"/>
      <c r="G7" s="67"/>
      <c r="H7" s="68"/>
      <c r="I7" s="68" t="str">
        <f aca="false">IF(H7="","",(IF($C$20&lt;25%,"N/A",IF(H7&lt;=($D$20+$B$20),H7,"Descartado"))))</f>
        <v/>
      </c>
    </row>
    <row r="8" customFormat="false" ht="12.75" hidden="false" customHeight="false" outlineLevel="0" collapsed="false">
      <c r="A8" s="62"/>
      <c r="B8" s="47"/>
      <c r="C8" s="47"/>
      <c r="D8" s="47"/>
      <c r="E8" s="65"/>
      <c r="F8" s="65"/>
      <c r="G8" s="67"/>
      <c r="H8" s="68"/>
      <c r="I8" s="68" t="str">
        <f aca="false">IF(H8="","",(IF($C$20&lt;25%,"N/A",IF(H8&lt;=($D$20+$B$20),H8,"Descartado"))))</f>
        <v/>
      </c>
    </row>
    <row r="9" customFormat="false" ht="12.75" hidden="false" customHeight="false" outlineLevel="0" collapsed="false">
      <c r="A9" s="62"/>
      <c r="B9" s="47"/>
      <c r="C9" s="47"/>
      <c r="D9" s="47"/>
      <c r="E9" s="65"/>
      <c r="F9" s="65"/>
      <c r="G9" s="67"/>
      <c r="H9" s="68"/>
      <c r="I9" s="68" t="str">
        <f aca="false">IF(H9="","",(IF($C$20&lt;25%,"N/A",IF(H9&lt;=($D$20+$B$20),H9,"Descartado"))))</f>
        <v/>
      </c>
    </row>
    <row r="10" customFormat="false" ht="12.75" hidden="false" customHeight="false" outlineLevel="0" collapsed="false">
      <c r="A10" s="62"/>
      <c r="B10" s="47"/>
      <c r="C10" s="47"/>
      <c r="D10" s="47"/>
      <c r="E10" s="65"/>
      <c r="F10" s="65"/>
      <c r="G10" s="67"/>
      <c r="H10" s="68"/>
      <c r="I10" s="68" t="str">
        <f aca="false">IF(H10="","",(IF($C$20&lt;25%,"N/A",IF(H10&lt;=($D$20+$B$20),H10,"Descartado"))))</f>
        <v/>
      </c>
    </row>
    <row r="11" customFormat="false" ht="12.75" hidden="false" customHeight="false" outlineLevel="0" collapsed="false">
      <c r="A11" s="62"/>
      <c r="B11" s="47"/>
      <c r="C11" s="47"/>
      <c r="D11" s="47"/>
      <c r="E11" s="65"/>
      <c r="F11" s="65"/>
      <c r="G11" s="67"/>
      <c r="H11" s="68"/>
      <c r="I11" s="68" t="str">
        <f aca="false">IF(H11="","",(IF($C$20&lt;25%,"N/A",IF(H11&lt;=($D$20+$B$20),H11,"Descartado"))))</f>
        <v/>
      </c>
    </row>
    <row r="12" customFormat="false" ht="12.75" hidden="false" customHeight="false" outlineLevel="0" collapsed="false">
      <c r="A12" s="62"/>
      <c r="B12" s="47"/>
      <c r="C12" s="47"/>
      <c r="D12" s="47"/>
      <c r="E12" s="65"/>
      <c r="F12" s="65"/>
      <c r="G12" s="67"/>
      <c r="H12" s="68"/>
      <c r="I12" s="68" t="str">
        <f aca="false">IF(H12="","",(IF($C$20&lt;25%,"N/A",IF(H12&lt;=($D$20+$B$20),H12,"Descartado"))))</f>
        <v/>
      </c>
    </row>
    <row r="13" customFormat="false" ht="12.75" hidden="false" customHeight="false" outlineLevel="0" collapsed="false">
      <c r="A13" s="62"/>
      <c r="B13" s="47"/>
      <c r="C13" s="47"/>
      <c r="D13" s="47"/>
      <c r="E13" s="65"/>
      <c r="F13" s="65"/>
      <c r="G13" s="67"/>
      <c r="H13" s="68"/>
      <c r="I13" s="68" t="str">
        <f aca="false">IF(H13="","",(IF($C$20&lt;25%,"N/A",IF(H13&lt;=($D$20+$B$20),H13,"Descartado"))))</f>
        <v/>
      </c>
    </row>
    <row r="14" customFormat="false" ht="12.75" hidden="false" customHeight="false" outlineLevel="0" collapsed="false">
      <c r="A14" s="62"/>
      <c r="B14" s="47"/>
      <c r="C14" s="47"/>
      <c r="D14" s="47"/>
      <c r="E14" s="65"/>
      <c r="F14" s="65"/>
      <c r="G14" s="67"/>
      <c r="H14" s="68"/>
      <c r="I14" s="68" t="str">
        <f aca="false">IF(H14="","",(IF($C$20&lt;25%,"N/A",IF(H14&lt;=($D$20+$B$20),H14,"Descartado"))))</f>
        <v/>
      </c>
    </row>
    <row r="15" customFormat="false" ht="12.75" hidden="false" customHeight="false" outlineLevel="0" collapsed="false">
      <c r="A15" s="62"/>
      <c r="B15" s="47"/>
      <c r="C15" s="47"/>
      <c r="D15" s="47"/>
      <c r="E15" s="65"/>
      <c r="F15" s="65"/>
      <c r="G15" s="67"/>
      <c r="H15" s="68"/>
      <c r="I15" s="68" t="str">
        <f aca="false">IF(H15="","",(IF($C$20&lt;25%,"N/A",IF(H15&lt;=($D$20+$B$20),H15,"Descartado"))))</f>
        <v/>
      </c>
    </row>
    <row r="16" customFormat="false" ht="12.75" hidden="false" customHeight="false" outlineLevel="0" collapsed="false">
      <c r="A16" s="62"/>
      <c r="B16" s="47"/>
      <c r="C16" s="47"/>
      <c r="D16" s="47"/>
      <c r="E16" s="65"/>
      <c r="F16" s="65"/>
      <c r="G16" s="67"/>
      <c r="H16" s="68"/>
      <c r="I16" s="68" t="str">
        <f aca="false">IF(H16="","",(IF($C$20&lt;25%,"N/A",IF(H16&lt;=($D$20+$B$20),H16,"Descartado"))))</f>
        <v/>
      </c>
    </row>
    <row r="17" customFormat="false" ht="12.75" hidden="false" customHeight="false" outlineLevel="0" collapsed="false">
      <c r="A17" s="62"/>
      <c r="B17" s="47"/>
      <c r="C17" s="47"/>
      <c r="D17" s="47"/>
      <c r="E17" s="65"/>
      <c r="F17" s="65"/>
      <c r="G17" s="67"/>
      <c r="H17" s="68"/>
      <c r="I17" s="68" t="str">
        <f aca="false">IF(H17="","",(IF($C$20&lt;25%,"N/A",IF(H17&lt;=($D$20+$B$20),H17,"Descartado"))))</f>
        <v/>
      </c>
    </row>
    <row r="18" customFormat="false" ht="12.75" hidden="false" customHeight="false" outlineLevel="0" collapsed="false">
      <c r="A18" s="69"/>
      <c r="B18" s="70"/>
      <c r="C18" s="70"/>
      <c r="D18" s="70"/>
      <c r="E18" s="71"/>
      <c r="F18" s="71"/>
      <c r="G18" s="72"/>
      <c r="H18" s="73"/>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0.0929061815530434</v>
      </c>
      <c r="C20" s="81" t="n">
        <f aca="false">IF(H23&lt;2,"N/A",(B20/D20))</f>
        <v>0.00588140469750445</v>
      </c>
      <c r="D20" s="82" t="n">
        <f aca="false">AVERAGE(H3:H17)</f>
        <v>15.796597298</v>
      </c>
      <c r="E20" s="83" t="str">
        <f aca="false">IF(H23&lt;2,"N/A",(IF(C20&lt;=25%,"N/A",AVERAGE(I3:I17))))</f>
        <v>N/A</v>
      </c>
      <c r="F20" s="82" t="n">
        <f aca="false">MEDIAN(H3:H17)</f>
        <v>15.786760496</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15.796597298</v>
      </c>
      <c r="E22" s="90"/>
    </row>
    <row r="23" customFormat="false" ht="12.75" hidden="false" customHeight="false" outlineLevel="0" collapsed="false">
      <c r="B23" s="89" t="s">
        <v>20</v>
      </c>
      <c r="C23" s="89"/>
      <c r="D23" s="90" t="n">
        <f aca="false">ROUND(D22,2)*F3</f>
        <v>553000</v>
      </c>
      <c r="E23" s="90"/>
      <c r="G23" s="91" t="s">
        <v>21</v>
      </c>
      <c r="H23" s="92" t="n">
        <f aca="false">COUNT(H3:H17)</f>
        <v>4</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3.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60" width="11.86"/>
    <col collapsed="false" customWidth="true" hidden="false" outlineLevel="0" max="3" min="2" style="60" width="9.14"/>
    <col collapsed="false" customWidth="true" hidden="false" outlineLevel="0" max="4" min="4" style="60" width="10.29"/>
    <col collapsed="false" customWidth="true" hidden="false" outlineLevel="0" max="5" min="5" style="60" width="9.14"/>
    <col collapsed="false" customWidth="true" hidden="false" outlineLevel="0" max="6" min="6" style="60" width="10.29"/>
    <col collapsed="false" customWidth="true" hidden="false" outlineLevel="0" max="7" min="7" style="60" width="39.28"/>
    <col collapsed="false" customWidth="true" hidden="false" outlineLevel="0" max="9" min="8" style="60" width="10.29"/>
    <col collapsed="false" customWidth="true" hidden="false" outlineLevel="0" max="1025" min="10" style="60" width="9.14"/>
  </cols>
  <sheetData>
    <row r="1" customFormat="false" ht="15.75" hidden="false" customHeight="false" outlineLevel="0" collapsed="false">
      <c r="A1" s="61" t="s">
        <v>0</v>
      </c>
      <c r="B1" s="61"/>
      <c r="C1" s="61"/>
      <c r="D1" s="61"/>
      <c r="E1" s="61"/>
      <c r="F1" s="61"/>
      <c r="G1" s="61"/>
      <c r="H1" s="61"/>
      <c r="I1" s="61"/>
    </row>
    <row r="2" customFormat="false" ht="12.75" hidden="false" customHeight="false" outlineLevel="0" collapsed="false">
      <c r="A2" s="62" t="s">
        <v>224</v>
      </c>
      <c r="B2" s="63" t="s">
        <v>2</v>
      </c>
      <c r="C2" s="63"/>
      <c r="D2" s="63"/>
      <c r="E2" s="62" t="s">
        <v>3</v>
      </c>
      <c r="F2" s="62" t="s">
        <v>4</v>
      </c>
      <c r="G2" s="62" t="s">
        <v>5</v>
      </c>
      <c r="H2" s="63" t="s">
        <v>6</v>
      </c>
      <c r="I2" s="64" t="s">
        <v>7</v>
      </c>
    </row>
    <row r="3" customFormat="false" ht="12.75" hidden="false" customHeight="true" outlineLevel="0" collapsed="false">
      <c r="A3" s="62"/>
      <c r="B3" s="47" t="s">
        <v>159</v>
      </c>
      <c r="C3" s="47"/>
      <c r="D3" s="47"/>
      <c r="E3" s="65" t="s">
        <v>35</v>
      </c>
      <c r="F3" s="66" t="n">
        <v>7500</v>
      </c>
      <c r="G3" s="67" t="s">
        <v>59</v>
      </c>
      <c r="H3" s="68" t="n">
        <v>11.82</v>
      </c>
      <c r="I3" s="68" t="str">
        <f aca="false">IF(H3="","",(IF($C$20&lt;25%,"N/A",IF(H3&lt;=($D$20+$B$20),H3,"Descartado"))))</f>
        <v>N/A</v>
      </c>
    </row>
    <row r="4" customFormat="false" ht="12.75" hidden="false" customHeight="false" outlineLevel="0" collapsed="false">
      <c r="A4" s="62"/>
      <c r="B4" s="47"/>
      <c r="C4" s="47"/>
      <c r="D4" s="47"/>
      <c r="E4" s="65"/>
      <c r="F4" s="65"/>
      <c r="G4" s="67" t="s">
        <v>60</v>
      </c>
      <c r="H4" s="68" t="n">
        <v>11.84</v>
      </c>
      <c r="I4" s="68" t="str">
        <f aca="false">IF(H4="","",(IF($C$20&lt;25%,"N/A",IF(H4&lt;=($D$20+$B$20),H4,"Descartado"))))</f>
        <v>N/A</v>
      </c>
    </row>
    <row r="5" customFormat="false" ht="12.75" hidden="false" customHeight="false" outlineLevel="0" collapsed="false">
      <c r="A5" s="62"/>
      <c r="B5" s="47"/>
      <c r="C5" s="47"/>
      <c r="D5" s="47"/>
      <c r="E5" s="65"/>
      <c r="F5" s="65"/>
      <c r="G5" s="67" t="s">
        <v>61</v>
      </c>
      <c r="H5" s="68" t="n">
        <v>13.23</v>
      </c>
      <c r="I5" s="68" t="str">
        <f aca="false">IF(H5="","",(IF($C$20&lt;25%,"N/A",IF(H5&lt;=($D$20+$B$20),H5,"Descartado"))))</f>
        <v>N/A</v>
      </c>
    </row>
    <row r="6" customFormat="false" ht="12.75" hidden="false" customHeight="false" outlineLevel="0" collapsed="false">
      <c r="A6" s="62"/>
      <c r="B6" s="47"/>
      <c r="C6" s="47"/>
      <c r="D6" s="47"/>
      <c r="E6" s="65"/>
      <c r="F6" s="65"/>
      <c r="G6" s="67" t="s">
        <v>62</v>
      </c>
      <c r="H6" s="68" t="n">
        <v>13.32</v>
      </c>
      <c r="I6" s="68" t="str">
        <f aca="false">IF(H6="","",(IF($C$20&lt;25%,"N/A",IF(H6&lt;=($D$20+$B$20),H6,"Descartado"))))</f>
        <v>N/A</v>
      </c>
    </row>
    <row r="7" customFormat="false" ht="12.75" hidden="false" customHeight="false" outlineLevel="0" collapsed="false">
      <c r="A7" s="62"/>
      <c r="B7" s="47"/>
      <c r="C7" s="47"/>
      <c r="D7" s="47"/>
      <c r="E7" s="65"/>
      <c r="F7" s="65"/>
      <c r="G7" s="67"/>
      <c r="H7" s="68"/>
      <c r="I7" s="68" t="str">
        <f aca="false">IF(H7="","",(IF($C$20&lt;25%,"N/A",IF(H7&lt;=($D$20+$B$20),H7,"Descartado"))))</f>
        <v/>
      </c>
    </row>
    <row r="8" customFormat="false" ht="12.75" hidden="false" customHeight="false" outlineLevel="0" collapsed="false">
      <c r="A8" s="62"/>
      <c r="B8" s="47"/>
      <c r="C8" s="47"/>
      <c r="D8" s="47"/>
      <c r="E8" s="65"/>
      <c r="F8" s="65"/>
      <c r="G8" s="67"/>
      <c r="H8" s="68"/>
      <c r="I8" s="68" t="str">
        <f aca="false">IF(H8="","",(IF($C$20&lt;25%,"N/A",IF(H8&lt;=($D$20+$B$20),H8,"Descartado"))))</f>
        <v/>
      </c>
    </row>
    <row r="9" customFormat="false" ht="12.75" hidden="false" customHeight="false" outlineLevel="0" collapsed="false">
      <c r="A9" s="62"/>
      <c r="B9" s="47"/>
      <c r="C9" s="47"/>
      <c r="D9" s="47"/>
      <c r="E9" s="65"/>
      <c r="F9" s="65"/>
      <c r="G9" s="67"/>
      <c r="H9" s="68"/>
      <c r="I9" s="68" t="str">
        <f aca="false">IF(H9="","",(IF($C$20&lt;25%,"N/A",IF(H9&lt;=($D$20+$B$20),H9,"Descartado"))))</f>
        <v/>
      </c>
    </row>
    <row r="10" customFormat="false" ht="12.75" hidden="false" customHeight="false" outlineLevel="0" collapsed="false">
      <c r="A10" s="62"/>
      <c r="B10" s="47"/>
      <c r="C10" s="47"/>
      <c r="D10" s="47"/>
      <c r="E10" s="65"/>
      <c r="F10" s="65"/>
      <c r="G10" s="67"/>
      <c r="H10" s="68"/>
      <c r="I10" s="68" t="str">
        <f aca="false">IF(H10="","",(IF($C$20&lt;25%,"N/A",IF(H10&lt;=($D$20+$B$20),H10,"Descartado"))))</f>
        <v/>
      </c>
    </row>
    <row r="11" customFormat="false" ht="12.75" hidden="false" customHeight="false" outlineLevel="0" collapsed="false">
      <c r="A11" s="62"/>
      <c r="B11" s="47"/>
      <c r="C11" s="47"/>
      <c r="D11" s="47"/>
      <c r="E11" s="65"/>
      <c r="F11" s="65"/>
      <c r="G11" s="67"/>
      <c r="H11" s="68"/>
      <c r="I11" s="68" t="str">
        <f aca="false">IF(H11="","",(IF($C$20&lt;25%,"N/A",IF(H11&lt;=($D$20+$B$20),H11,"Descartado"))))</f>
        <v/>
      </c>
    </row>
    <row r="12" customFormat="false" ht="12.75" hidden="false" customHeight="false" outlineLevel="0" collapsed="false">
      <c r="A12" s="62"/>
      <c r="B12" s="47"/>
      <c r="C12" s="47"/>
      <c r="D12" s="47"/>
      <c r="E12" s="65"/>
      <c r="F12" s="65"/>
      <c r="G12" s="67"/>
      <c r="H12" s="68"/>
      <c r="I12" s="68" t="str">
        <f aca="false">IF(H12="","",(IF($C$20&lt;25%,"N/A",IF(H12&lt;=($D$20+$B$20),H12,"Descartado"))))</f>
        <v/>
      </c>
    </row>
    <row r="13" customFormat="false" ht="12.75" hidden="false" customHeight="false" outlineLevel="0" collapsed="false">
      <c r="A13" s="62"/>
      <c r="B13" s="47"/>
      <c r="C13" s="47"/>
      <c r="D13" s="47"/>
      <c r="E13" s="65"/>
      <c r="F13" s="65"/>
      <c r="G13" s="67"/>
      <c r="H13" s="68"/>
      <c r="I13" s="68" t="str">
        <f aca="false">IF(H13="","",(IF($C$20&lt;25%,"N/A",IF(H13&lt;=($D$20+$B$20),H13,"Descartado"))))</f>
        <v/>
      </c>
    </row>
    <row r="14" customFormat="false" ht="12.75" hidden="false" customHeight="false" outlineLevel="0" collapsed="false">
      <c r="A14" s="62"/>
      <c r="B14" s="47"/>
      <c r="C14" s="47"/>
      <c r="D14" s="47"/>
      <c r="E14" s="65"/>
      <c r="F14" s="65"/>
      <c r="G14" s="67"/>
      <c r="H14" s="68"/>
      <c r="I14" s="68" t="str">
        <f aca="false">IF(H14="","",(IF($C$20&lt;25%,"N/A",IF(H14&lt;=($D$20+$B$20),H14,"Descartado"))))</f>
        <v/>
      </c>
    </row>
    <row r="15" customFormat="false" ht="12.75" hidden="false" customHeight="false" outlineLevel="0" collapsed="false">
      <c r="A15" s="62"/>
      <c r="B15" s="47"/>
      <c r="C15" s="47"/>
      <c r="D15" s="47"/>
      <c r="E15" s="65"/>
      <c r="F15" s="65"/>
      <c r="G15" s="67"/>
      <c r="H15" s="68"/>
      <c r="I15" s="68" t="str">
        <f aca="false">IF(H15="","",(IF($C$20&lt;25%,"N/A",IF(H15&lt;=($D$20+$B$20),H15,"Descartado"))))</f>
        <v/>
      </c>
    </row>
    <row r="16" customFormat="false" ht="12.75" hidden="false" customHeight="false" outlineLevel="0" collapsed="false">
      <c r="A16" s="62"/>
      <c r="B16" s="47"/>
      <c r="C16" s="47"/>
      <c r="D16" s="47"/>
      <c r="E16" s="65"/>
      <c r="F16" s="65"/>
      <c r="G16" s="67"/>
      <c r="H16" s="68"/>
      <c r="I16" s="68" t="str">
        <f aca="false">IF(H16="","",(IF($C$20&lt;25%,"N/A",IF(H16&lt;=($D$20+$B$20),H16,"Descartado"))))</f>
        <v/>
      </c>
    </row>
    <row r="17" customFormat="false" ht="12.75" hidden="false" customHeight="false" outlineLevel="0" collapsed="false">
      <c r="A17" s="62"/>
      <c r="B17" s="47"/>
      <c r="C17" s="47"/>
      <c r="D17" s="47"/>
      <c r="E17" s="65"/>
      <c r="F17" s="65"/>
      <c r="G17" s="67"/>
      <c r="H17" s="68"/>
      <c r="I17" s="68" t="str">
        <f aca="false">IF(H17="","",(IF($C$20&lt;25%,"N/A",IF(H17&lt;=($D$20+$B$20),H17,"Descartado"))))</f>
        <v/>
      </c>
    </row>
    <row r="18" customFormat="false" ht="12.75" hidden="false" customHeight="false" outlineLevel="0" collapsed="false">
      <c r="A18" s="69"/>
      <c r="B18" s="70"/>
      <c r="C18" s="70"/>
      <c r="D18" s="70"/>
      <c r="E18" s="71"/>
      <c r="F18" s="71"/>
      <c r="G18" s="72"/>
      <c r="H18" s="73"/>
      <c r="I18" s="73"/>
    </row>
    <row r="19" customFormat="false" ht="38.25" hidden="false" customHeight="false" outlineLevel="0" collapsed="false">
      <c r="A19" s="74"/>
      <c r="B19" s="63" t="s">
        <v>14</v>
      </c>
      <c r="C19" s="63" t="s">
        <v>15</v>
      </c>
      <c r="D19" s="75" t="s">
        <v>16</v>
      </c>
      <c r="E19" s="76" t="s">
        <v>17</v>
      </c>
      <c r="F19" s="75" t="s">
        <v>18</v>
      </c>
      <c r="G19" s="77"/>
      <c r="H19" s="78"/>
      <c r="I19" s="78"/>
    </row>
    <row r="20" customFormat="false" ht="12.75" hidden="false" customHeight="false" outlineLevel="0" collapsed="false">
      <c r="A20" s="79"/>
      <c r="B20" s="80" t="n">
        <f aca="false">IF(H23&lt;2,"N/A",(STDEV(H3:H17)))</f>
        <v>0.835119751891907</v>
      </c>
      <c r="C20" s="81" t="n">
        <f aca="false">IF(H23&lt;2,"N/A",(B20/D20))</f>
        <v>0.0665301535066247</v>
      </c>
      <c r="D20" s="82" t="n">
        <f aca="false">AVERAGE(H3:H17)</f>
        <v>12.5525</v>
      </c>
      <c r="E20" s="83" t="str">
        <f aca="false">IF(H23&lt;2,"N/A",(IF(C20&lt;=25%,"N/A",AVERAGE(I3:I17))))</f>
        <v>N/A</v>
      </c>
      <c r="F20" s="82" t="n">
        <f aca="false">MEDIAN(H3:H17)</f>
        <v>12.535</v>
      </c>
      <c r="G20" s="84"/>
      <c r="H20" s="85"/>
      <c r="I20" s="85"/>
    </row>
    <row r="21" customFormat="false" ht="12.75" hidden="false" customHeight="false" outlineLevel="0" collapsed="false">
      <c r="A21" s="86"/>
      <c r="B21" s="87"/>
      <c r="C21" s="87"/>
      <c r="D21" s="87"/>
      <c r="E21" s="87"/>
      <c r="F21" s="87"/>
      <c r="G21" s="88"/>
      <c r="H21" s="88"/>
      <c r="I21" s="88"/>
    </row>
    <row r="22" customFormat="false" ht="12.75" hidden="false" customHeight="false" outlineLevel="0" collapsed="false">
      <c r="B22" s="89" t="s">
        <v>19</v>
      </c>
      <c r="C22" s="89"/>
      <c r="D22" s="90" t="n">
        <f aca="false">IF(C20&lt;=25%,D20,MIN(E20:F20))</f>
        <v>12.5525</v>
      </c>
      <c r="E22" s="90"/>
    </row>
    <row r="23" customFormat="false" ht="12.75" hidden="false" customHeight="false" outlineLevel="0" collapsed="false">
      <c r="B23" s="89" t="s">
        <v>20</v>
      </c>
      <c r="C23" s="89"/>
      <c r="D23" s="90" t="n">
        <f aca="false">ROUND(D22,2)*F3</f>
        <v>94125</v>
      </c>
      <c r="E23" s="90"/>
      <c r="G23" s="91" t="s">
        <v>21</v>
      </c>
      <c r="H23" s="92" t="n">
        <f aca="false">COUNT(H3:H17)</f>
        <v>4</v>
      </c>
    </row>
    <row r="24" customFormat="false" ht="12.75" hidden="false" customHeight="false" outlineLevel="0" collapsed="false">
      <c r="B24" s="93"/>
      <c r="C24" s="93"/>
      <c r="D24" s="85"/>
      <c r="E24" s="85"/>
    </row>
    <row r="26" customFormat="false" ht="12.75" hidden="false" customHeight="false" outlineLevel="0" collapsed="false">
      <c r="A26" s="94" t="s">
        <v>22</v>
      </c>
      <c r="B26" s="94"/>
      <c r="C26" s="94"/>
      <c r="D26" s="94"/>
      <c r="E26" s="94"/>
      <c r="F26" s="94"/>
      <c r="G26" s="94"/>
      <c r="H26" s="94"/>
      <c r="I26" s="94"/>
    </row>
    <row r="27" customFormat="false" ht="12.75" hidden="false" customHeight="false" outlineLevel="0" collapsed="false">
      <c r="A27" s="95" t="s">
        <v>23</v>
      </c>
      <c r="B27" s="95"/>
      <c r="C27" s="95"/>
      <c r="D27" s="95"/>
      <c r="E27" s="95"/>
      <c r="F27" s="95"/>
      <c r="G27" s="95"/>
      <c r="H27" s="95"/>
      <c r="I27" s="95"/>
    </row>
    <row r="28" customFormat="false" ht="12.75" hidden="false" customHeight="false" outlineLevel="0" collapsed="false">
      <c r="A28" s="95" t="s">
        <v>24</v>
      </c>
      <c r="B28" s="95"/>
      <c r="C28" s="95"/>
      <c r="D28" s="95"/>
      <c r="E28" s="95"/>
      <c r="F28" s="95"/>
      <c r="G28" s="95"/>
      <c r="H28" s="95"/>
      <c r="I28" s="95"/>
    </row>
    <row r="29" customFormat="false" ht="25.5" hidden="false" customHeight="true" outlineLevel="0" collapsed="false">
      <c r="A29" s="96" t="s">
        <v>25</v>
      </c>
      <c r="B29" s="96"/>
      <c r="C29" s="96"/>
      <c r="D29" s="96"/>
      <c r="E29" s="96"/>
      <c r="F29" s="96"/>
      <c r="G29" s="96"/>
      <c r="H29" s="96"/>
      <c r="I29" s="96"/>
    </row>
    <row r="30" customFormat="false" ht="12.75" hidden="false" customHeight="false" outlineLevel="0" collapsed="false">
      <c r="A30" s="95" t="s">
        <v>26</v>
      </c>
      <c r="B30" s="95"/>
      <c r="C30" s="95"/>
      <c r="D30" s="95"/>
      <c r="E30" s="95"/>
      <c r="F30" s="95"/>
      <c r="G30" s="95"/>
      <c r="H30" s="95"/>
      <c r="I30" s="95"/>
    </row>
    <row r="31" customFormat="false" ht="12.75" hidden="false" customHeight="false" outlineLevel="0" collapsed="false">
      <c r="A31" s="95" t="s">
        <v>27</v>
      </c>
      <c r="B31" s="95"/>
      <c r="C31" s="95"/>
      <c r="D31" s="95"/>
      <c r="E31" s="95"/>
      <c r="F31" s="95"/>
      <c r="G31" s="95"/>
      <c r="H31" s="95"/>
      <c r="I31" s="95"/>
    </row>
    <row r="32" customFormat="false" ht="25.5" hidden="false" customHeight="true" outlineLevel="0" collapsed="false">
      <c r="A32" s="97" t="s">
        <v>28</v>
      </c>
      <c r="B32" s="97"/>
      <c r="C32" s="97"/>
      <c r="D32" s="97"/>
      <c r="E32" s="97"/>
      <c r="F32" s="97"/>
      <c r="G32" s="97"/>
      <c r="H32" s="97"/>
      <c r="I32" s="97"/>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4.xml><?xml version="1.0" encoding="utf-8"?>
<worksheet xmlns="http://schemas.openxmlformats.org/spreadsheetml/2006/main" xmlns:r="http://schemas.openxmlformats.org/officeDocument/2006/relationships">
  <sheetPr filterMode="false">
    <pageSetUpPr fitToPage="true"/>
  </sheetPr>
  <dimension ref="A1:F76"/>
  <sheetViews>
    <sheetView showFormulas="false" showGridLines="true" showRowColHeaders="true" showZeros="true" rightToLeft="false" tabSelected="true" showOutlineSymbols="true" defaultGridColor="true" view="normal" topLeftCell="A75" colorId="64" zoomScale="100" zoomScaleNormal="100" zoomScalePageLayoutView="100" workbookViewId="0">
      <selection pane="topLeft" activeCell="F77" activeCellId="0" sqref="F77"/>
    </sheetView>
  </sheetViews>
  <sheetFormatPr defaultRowHeight="12.75" zeroHeight="false" outlineLevelRow="0" outlineLevelCol="0"/>
  <cols>
    <col collapsed="false" customWidth="true" hidden="false" outlineLevel="0" max="1" min="1" style="108" width="9.14"/>
    <col collapsed="false" customWidth="true" hidden="false" outlineLevel="0" max="2" min="2" style="108" width="51.14"/>
    <col collapsed="false" customWidth="true" hidden="false" outlineLevel="0" max="4" min="3" style="108" width="14.01"/>
    <col collapsed="false" customWidth="true" hidden="false" outlineLevel="0" max="5" min="5" style="108" width="13.29"/>
    <col collapsed="false" customWidth="true" hidden="false" outlineLevel="0" max="6" min="6" style="108" width="22.14"/>
    <col collapsed="false" customWidth="true" hidden="false" outlineLevel="0" max="1025" min="7" style="108" width="9.14"/>
  </cols>
  <sheetData>
    <row r="1" customFormat="false" ht="15.75" hidden="false" customHeight="true" outlineLevel="0" collapsed="false">
      <c r="A1" s="109" t="s">
        <v>225</v>
      </c>
      <c r="B1" s="109"/>
      <c r="C1" s="109"/>
      <c r="D1" s="109"/>
      <c r="E1" s="109"/>
      <c r="F1" s="109"/>
    </row>
    <row r="2" customFormat="false" ht="25.5" hidden="false" customHeight="false" outlineLevel="0" collapsed="false">
      <c r="A2" s="64" t="s">
        <v>226</v>
      </c>
      <c r="B2" s="64" t="s">
        <v>227</v>
      </c>
      <c r="C2" s="64" t="s">
        <v>228</v>
      </c>
      <c r="D2" s="64" t="s">
        <v>229</v>
      </c>
      <c r="E2" s="64" t="s">
        <v>230</v>
      </c>
      <c r="F2" s="64" t="s">
        <v>231</v>
      </c>
    </row>
    <row r="3" customFormat="false" ht="153" hidden="false" customHeight="false" outlineLevel="0" collapsed="false">
      <c r="A3" s="110" t="n">
        <v>1</v>
      </c>
      <c r="B3" s="111" t="str">
        <f aca="false">Item1!$B$3</f>
        <v>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3" s="110" t="str">
        <f aca="false">Item1!E3</f>
        <v>CX</v>
      </c>
      <c r="D3" s="110" t="n">
        <f aca="false">Item1!F3</f>
        <v>1250</v>
      </c>
      <c r="E3" s="112" t="n">
        <f aca="false">Item1!D22</f>
        <v>20.043228148</v>
      </c>
      <c r="F3" s="113" t="n">
        <f aca="false">(ROUND(E3,2)*D3)</f>
        <v>25050</v>
      </c>
    </row>
    <row r="4" customFormat="false" ht="153" hidden="false" customHeight="false" outlineLevel="0" collapsed="false">
      <c r="A4" s="110" t="n">
        <v>2</v>
      </c>
      <c r="B4" s="111" t="str">
        <f aca="false">Item2!$B$3</f>
        <v>Caneta esferográfica
Cor vermelha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4" s="110" t="str">
        <f aca="false">Item2!E3</f>
        <v>CX</v>
      </c>
      <c r="D4" s="110" t="n">
        <f aca="false">Item2!$F$3</f>
        <v>300</v>
      </c>
      <c r="E4" s="112" t="n">
        <f aca="false">Item2!$D$22</f>
        <v>20.663753282</v>
      </c>
      <c r="F4" s="113" t="n">
        <f aca="false">(ROUND(E4,2)*D4)</f>
        <v>6198</v>
      </c>
    </row>
    <row r="5" customFormat="false" ht="140.25" hidden="false" customHeight="false" outlineLevel="0" collapsed="false">
      <c r="A5" s="110" t="n">
        <v>3</v>
      </c>
      <c r="B5" s="111" t="str">
        <f aca="false">Item3!$B$3</f>
        <v>Caneta esferográfica
Cor preta.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5" s="110" t="str">
        <f aca="false">Item3!$E$3</f>
        <v>CX</v>
      </c>
      <c r="D5" s="110" t="n">
        <f aca="false">Item3!$F$3</f>
        <v>50</v>
      </c>
      <c r="E5" s="112" t="n">
        <f aca="false">Item3!$D$22</f>
        <v>20.5066246</v>
      </c>
      <c r="F5" s="113" t="n">
        <f aca="false">(ROUND(E5,2)*D5)</f>
        <v>1025.5</v>
      </c>
    </row>
    <row r="6" customFormat="false" ht="76.5" hidden="false" customHeight="false" outlineLevel="0" collapsed="false">
      <c r="A6" s="110" t="n">
        <v>4</v>
      </c>
      <c r="B6" s="111" t="str">
        <f aca="false">Item4!$B$3</f>
        <v>Etiqueta auto adesiva
Folha em formato A4;
Gramatura 75 g/m2
Papel couchê removível;
Cor branca, Folha contendo 1 etiqueta
Acondicionadas em pacotes com 25 folhas</v>
      </c>
      <c r="C6" s="110" t="str">
        <f aca="false">Item4!$E$3</f>
        <v>PC</v>
      </c>
      <c r="D6" s="110" t="n">
        <f aca="false">Item4!$F$3</f>
        <v>2500</v>
      </c>
      <c r="E6" s="112" t="n">
        <f aca="false">Item4!$D$22</f>
        <v>5.0675</v>
      </c>
      <c r="F6" s="113" t="n">
        <f aca="false">(ROUND(E6,2)*D6)</f>
        <v>12675</v>
      </c>
    </row>
    <row r="7" customFormat="false" ht="63.75" hidden="false" customHeight="false" outlineLevel="0" collapsed="false">
      <c r="A7" s="110" t="n">
        <v>5</v>
      </c>
      <c r="B7" s="111" t="str">
        <f aca="false">Item5!$B$3</f>
        <v>Etiqueta adesiva
Caixa com 2000 unidades
Em papel 
Cor branca Dimensões: (128 x 74) mm
Tipo: formulário contínuo</v>
      </c>
      <c r="C7" s="110" t="str">
        <f aca="false">Item5!$E$3</f>
        <v>CX</v>
      </c>
      <c r="D7" s="110" t="n">
        <f aca="false">Item5!$F$3</f>
        <v>40</v>
      </c>
      <c r="E7" s="112" t="n">
        <f aca="false">Item5!$D$22</f>
        <v>73.2875</v>
      </c>
      <c r="F7" s="113" t="n">
        <f aca="false">(ROUND(E7,2)*D7)</f>
        <v>2931.6</v>
      </c>
    </row>
    <row r="8" customFormat="false" ht="89.25" hidden="false" customHeight="false" outlineLevel="0" collapsed="false">
      <c r="A8" s="110" t="n">
        <v>6</v>
      </c>
      <c r="B8" s="111" t="str">
        <f aca="false">Item6!$B$3</f>
        <v>Etiqueta auto adesiva
Folha em formato carta;
Gramatura 75 g/m2
Cor branca fosca,  06 (seis) etiquetas de tamanho 84,7 x 101,6mm por folha
Acondicionadas em pacotes com 25 folhas, embaladas em
plástico transparente. Pacotes acondicionados em caixas.</v>
      </c>
      <c r="C8" s="110" t="str">
        <f aca="false">Item6!$E$3</f>
        <v>PC</v>
      </c>
      <c r="D8" s="110" t="n">
        <f aca="false">Item6!$F$3</f>
        <v>4000</v>
      </c>
      <c r="E8" s="112" t="n">
        <f aca="false">Item6!$D$22</f>
        <v>5.2</v>
      </c>
      <c r="F8" s="113" t="n">
        <f aca="false">(ROUND(E8,2)*D8)</f>
        <v>20800</v>
      </c>
    </row>
    <row r="9" customFormat="false" ht="114.75" hidden="false" customHeight="false" outlineLevel="0" collapsed="false">
      <c r="A9" s="110" t="n">
        <v>7</v>
      </c>
      <c r="B9" s="111" t="str">
        <f aca="false">Item7!$B$3</f>
        <v>Etiqueta auto adesiva
Folha em formato Carta;
Gramatura 75 g/m2
Papel couchê removível;
Cor branca,
30 etiquetas de tamanho 25,4 x 66,7mm, por folha.
Admitida variação de + ou - 0,4 mm por etiqueta.
Acondicionadas em pacotes com 100 folhas, embaladas em
plástico transparente. Pacotes acondicionados em caixas.</v>
      </c>
      <c r="C9" s="110" t="str">
        <f aca="false">Item7!$E$3</f>
        <v>PC</v>
      </c>
      <c r="D9" s="110" t="n">
        <f aca="false">Item7!$F$3</f>
        <v>500</v>
      </c>
      <c r="E9" s="112" t="n">
        <f aca="false">Item7!$D$22</f>
        <v>61.136</v>
      </c>
      <c r="F9" s="113" t="n">
        <f aca="false">(ROUND(E9,2)*D9)</f>
        <v>30570</v>
      </c>
    </row>
    <row r="10" customFormat="false" ht="178.5" hidden="false" customHeight="false" outlineLevel="0" collapsed="false">
      <c r="A10" s="110" t="n">
        <v>8</v>
      </c>
      <c r="B10" s="111" t="str">
        <f aca="false">Item8!$B$3</f>
        <v>Etiqueta auto adesiva
Apresentação: bobina
Papel couchê 
Dimensões: 2,5cm x 6,0cm
Tipo: lacre
Com picote de segurança
Rolo com, no mínimo, 1.000 (mil) etiquetas
Tubete de 1” (uma polegada)
Compatível com a impressora marca Zebra Cashway
Acondicionadas em embalagem de papelão reciclável
Prazo de validade não inferior a 11 meses, contados do recebimento definitivo
</v>
      </c>
      <c r="C10" s="110" t="str">
        <f aca="false">Item8!$E$3</f>
        <v>RL</v>
      </c>
      <c r="D10" s="110" t="n">
        <f aca="false">Item8!$F$3</f>
        <v>200</v>
      </c>
      <c r="E10" s="112" t="n">
        <f aca="false">Item8!$D$22</f>
        <v>7.795180546</v>
      </c>
      <c r="F10" s="113" t="n">
        <f aca="false">(ROUND(E10,2)*D10)</f>
        <v>1560</v>
      </c>
    </row>
    <row r="11" customFormat="false" ht="165.75" hidden="false" customHeight="false" outlineLevel="0" collapsed="false">
      <c r="A11" s="110" t="n">
        <v>9</v>
      </c>
      <c r="B11" s="111" t="str">
        <f aca="false">Item9!$B$3</f>
        <v>Etiqueta Auto adesiva
com adesivo a base de resina de borracha para impressora
térmica – Modelo Zebra ou Datamax.
Papel couchê
Dimensões:104mm de largura x 145 mm de altura x 1
coluna.
Tipo: lacre
A distância entre uma etiqueta e outra é de 2,7 mm. As
etiquetas vêm em bobina.
Rolo com, no mínimo, 240 etiquetas
Acondicionadas em embalagem de papelão reciclável
Prazo de validade não inferior a 11 meses, contados do
recebimento definitivo</v>
      </c>
      <c r="C11" s="110" t="str">
        <f aca="false">Item9!$E$3</f>
        <v>RL</v>
      </c>
      <c r="D11" s="110" t="n">
        <f aca="false">Item9!$F$3</f>
        <v>25</v>
      </c>
      <c r="E11" s="112" t="n">
        <f aca="false">Item9!$D$22</f>
        <v>25.03</v>
      </c>
      <c r="F11" s="113" t="n">
        <f aca="false">(ROUND(E11,2)*D11)</f>
        <v>625.75</v>
      </c>
    </row>
    <row r="12" customFormat="false" ht="153" hidden="false" customHeight="false" outlineLevel="0" collapsed="false">
      <c r="A12" s="110" t="n">
        <v>10</v>
      </c>
      <c r="B12" s="111" t="str">
        <f aca="false">Item10!$B$3</f>
        <v>Etiqueta auto adesiva
Apresentação: bobina
Papel couchê
Dimensões: 2,5cm x 6,00cm
Tipo: lacre
Com picote de segurança
Rolo com, no mínimo, 1.000 (mil) etiquetas
Tubete de 3” (três polegadas)
Compatível com a impressora marca Zebra Cashway
Acondicionadas em embalagem de papelão reciclável
Prazo de validade não inferior a 11 meses, contados do
recebimento definitivo</v>
      </c>
      <c r="C12" s="110" t="str">
        <f aca="false">Item10!$E$3</f>
        <v>RL</v>
      </c>
      <c r="D12" s="110" t="n">
        <f aca="false">Item10!$F$3</f>
        <v>100</v>
      </c>
      <c r="E12" s="112" t="n">
        <f aca="false">Item10!$D$22</f>
        <v>8.303851364</v>
      </c>
      <c r="F12" s="113" t="n">
        <f aca="false">(ROUND(E12,2)*D12)</f>
        <v>830</v>
      </c>
    </row>
    <row r="13" customFormat="false" ht="102" hidden="false" customHeight="false" outlineLevel="0" collapsed="false">
      <c r="A13" s="110" t="n">
        <v>11</v>
      </c>
      <c r="B13" s="111" t="str">
        <f aca="false">Item11!$B$3</f>
        <v>Livro de atas
Pautado
Com reforço em costura para fixação de folhas
Dimensões: 330 x 216 mm
Capa dura em papelão, com revestimento plastificado na cor
preta
Folhas numeradas. 100 fls.
Acondicionados em embalagens 10 unidades</v>
      </c>
      <c r="C13" s="110" t="str">
        <f aca="false">Item11!$E$3</f>
        <v>UNIDADE</v>
      </c>
      <c r="D13" s="110" t="n">
        <f aca="false">Item11!$F$3</f>
        <v>200</v>
      </c>
      <c r="E13" s="112" t="n">
        <f aca="false">Item11!$D$22</f>
        <v>8.3025</v>
      </c>
      <c r="F13" s="113" t="n">
        <f aca="false">(ROUND(E13,2)*D13)</f>
        <v>1660</v>
      </c>
    </row>
    <row r="14" customFormat="false" ht="114.75" hidden="false" customHeight="false" outlineLevel="0" collapsed="false">
      <c r="A14" s="110" t="n">
        <v>12</v>
      </c>
      <c r="B14" s="111" t="str">
        <f aca="false">Item12!$B$3</f>
        <v>Bloco de anotações
Confeccionado em papel alcalino de gramatura 75 g/m2,
na cor branca Dimensões: 21 x 14,5 cm, admitidas variações de ± 1 cm.
Com brasão da República
Inscrição em cor preta conforme modelo disponível na Seção
de Gestão de Almoxarifado do TRE-BA.
50 folhas
Acondicionados em pacotes com 10 unidades.</v>
      </c>
      <c r="C14" s="110" t="str">
        <f aca="false">Item12!$E$3</f>
        <v>UNIDADE</v>
      </c>
      <c r="D14" s="110" t="n">
        <f aca="false">Item12!$F$3</f>
        <v>3000</v>
      </c>
      <c r="E14" s="112" t="n">
        <f aca="false">Item12!$D$22</f>
        <v>1.5375</v>
      </c>
      <c r="F14" s="113" t="n">
        <f aca="false">(ROUND(E14,2)*D14)</f>
        <v>4620</v>
      </c>
    </row>
    <row r="15" customFormat="false" ht="76.5" hidden="false" customHeight="false" outlineLevel="0" collapsed="false">
      <c r="A15" s="110" t="n">
        <v>13</v>
      </c>
      <c r="B15" s="111" t="str">
        <f aca="false">Item13!$B$3</f>
        <v>Bloco de recados
Em papel, Cor amarela,
Dimensões: 76 x 76 mm,
Com 100 folhas
Removível, Auto-adesivo
Acondicionados em caixas com 20 unidades.</v>
      </c>
      <c r="C15" s="110" t="str">
        <f aca="false">Item13!$E$3</f>
        <v>UNIDADE</v>
      </c>
      <c r="D15" s="110" t="n">
        <f aca="false">Item13!$F$3</f>
        <v>1000</v>
      </c>
      <c r="E15" s="112" t="n">
        <f aca="false">Item13!$D$22</f>
        <v>1.645</v>
      </c>
      <c r="F15" s="113" t="n">
        <f aca="false">(ROUND(E15,2)*D15)</f>
        <v>1650</v>
      </c>
    </row>
    <row r="16" customFormat="false" ht="89.25" hidden="false" customHeight="false" outlineLevel="0" collapsed="false">
      <c r="A16" s="110" t="n">
        <v>14</v>
      </c>
      <c r="B16" s="111" t="str">
        <f aca="false">Item14!$B$3</f>
        <v>Bloco de recados
Em papel, Cores variadas,
Dimensões: 38 x 50 mm,
Com 100 folhas
Removível, Auto-adesivo, pacote com 04 unidades de cores
variadas
Acondicionados em caixas com 20 unidades</v>
      </c>
      <c r="C16" s="110" t="str">
        <f aca="false">Item14!$E$3</f>
        <v>UNIDADE</v>
      </c>
      <c r="D16" s="110" t="n">
        <f aca="false">Item14!$F$3</f>
        <v>1000</v>
      </c>
      <c r="E16" s="112" t="n">
        <f aca="false">Item14!$D$22</f>
        <v>3.0675</v>
      </c>
      <c r="F16" s="113" t="n">
        <f aca="false">(ROUND(E16,2)*D16)</f>
        <v>3070</v>
      </c>
    </row>
    <row r="17" customFormat="false" ht="114.75" hidden="false" customHeight="false" outlineLevel="0" collapsed="false">
      <c r="A17" s="110" t="n">
        <v>15</v>
      </c>
      <c r="B17" s="111" t="str">
        <f aca="false">Item15!$B$3</f>
        <v>Papel sem resíduo ácido,
Cor permanente branca,
Gramatura: 68g/m2,
Dimensões: 100 cm x 70 cm (comprimento x largura),
admitida variação de ± 2 cm
Resistente ao ataque de fungos e bactérias
Para acondicionamento de documentos
Filiset neutro ou similar
Acondicionadas em pacotes com 250 folhas</v>
      </c>
      <c r="C17" s="110" t="str">
        <f aca="false">Item15!$E$3</f>
        <v>PC</v>
      </c>
      <c r="D17" s="110" t="n">
        <f aca="false">Item15!$F$3</f>
        <v>10</v>
      </c>
      <c r="E17" s="112" t="n">
        <f aca="false">Item15!$D$22</f>
        <v>583.77</v>
      </c>
      <c r="F17" s="113" t="n">
        <f aca="false">(ROUND(E17,2)*D17)</f>
        <v>5837.7</v>
      </c>
    </row>
    <row r="18" customFormat="false" ht="63.75" hidden="false" customHeight="false" outlineLevel="0" collapsed="false">
      <c r="A18" s="110" t="n">
        <v>16</v>
      </c>
      <c r="B18" s="111" t="str">
        <f aca="false">Item16!$B$3</f>
        <v>Papel embrulho
Dimensões mínimas: 96 cm x 66 cm,
Em Kraft, Gramatura mínima 80 g/m2,
Para embalagem em geral
Acondicionados em pacotes com até 100 folhas.</v>
      </c>
      <c r="C18" s="110" t="str">
        <f aca="false">Item16!$E$3</f>
        <v>FL</v>
      </c>
      <c r="D18" s="110" t="n">
        <f aca="false">Item16!$F$3</f>
        <v>3000</v>
      </c>
      <c r="E18" s="112" t="n">
        <f aca="false">Item16!$D$22</f>
        <v>0.47</v>
      </c>
      <c r="F18" s="113" t="n">
        <f aca="false">(ROUND(E18,2)*D18)</f>
        <v>1410</v>
      </c>
    </row>
    <row r="19" customFormat="false" ht="76.5" hidden="false" customHeight="false" outlineLevel="0" collapsed="false">
      <c r="A19" s="110" t="n">
        <v>17</v>
      </c>
      <c r="B19" s="111" t="str">
        <f aca="false">Item17!$B$3</f>
        <v>Papel para flip shart
Em celulose
Gramatura: 75 g/m2
Cor branca
Dimensões: 95 x 65 cm, com variação de ± 2,5 cm
Acondicionados em blocos com 50 folhas.</v>
      </c>
      <c r="C19" s="110" t="str">
        <f aca="false">Item17!$E$3</f>
        <v>BL</v>
      </c>
      <c r="D19" s="110" t="n">
        <f aca="false">Item17!$F$3</f>
        <v>100</v>
      </c>
      <c r="E19" s="112" t="n">
        <f aca="false">Item17!$D$22</f>
        <v>28.784</v>
      </c>
      <c r="F19" s="113" t="n">
        <f aca="false">(ROUND(E19,2)*D19)</f>
        <v>2878</v>
      </c>
    </row>
    <row r="20" customFormat="false" ht="63.75" hidden="false" customHeight="false" outlineLevel="0" collapsed="false">
      <c r="A20" s="110" t="n">
        <v>18</v>
      </c>
      <c r="B20" s="111" t="str">
        <f aca="false">Item18!$B$3</f>
        <v>Caneta marca-texto,
Corpo em material plástico,
Ponta em poliéster Fluorescente, Cor amarela,
Traço de 5 mm, podendo variar para +/- 1mm
Acondicionado em caixas com 12 unidades.</v>
      </c>
      <c r="C20" s="110" t="str">
        <f aca="false">Item18!$E$3</f>
        <v>CX</v>
      </c>
      <c r="D20" s="110" t="n">
        <f aca="false">Item18!$F$3</f>
        <v>500</v>
      </c>
      <c r="E20" s="112" t="n">
        <f aca="false">Item18!$D$22</f>
        <v>11.05</v>
      </c>
      <c r="F20" s="113" t="n">
        <f aca="false">(ROUND(E20,2)*D20)</f>
        <v>5525</v>
      </c>
    </row>
    <row r="21" customFormat="false" ht="76.5" hidden="false" customHeight="false" outlineLevel="0" collapsed="false">
      <c r="A21" s="110" t="n">
        <v>19</v>
      </c>
      <c r="B21" s="111" t="str">
        <f aca="false">Item19!$B$3</f>
        <v>Caneta marca-texto,
Corpo em material plástico,
Ponta em poliéster
Fluorescente, Cor verde,
Traço de 5 mm, podendo variar para +/- 1mm
Acondicionado em caixas com 12 unidades.</v>
      </c>
      <c r="C21" s="110" t="str">
        <f aca="false">Item19!$E$3</f>
        <v>CX</v>
      </c>
      <c r="D21" s="110" t="n">
        <f aca="false">Item19!$F$3</f>
        <v>400</v>
      </c>
      <c r="E21" s="112" t="n">
        <f aca="false">Item19!$D$22</f>
        <v>10.9</v>
      </c>
      <c r="F21" s="113" t="n">
        <f aca="false">(ROUND(E21,2)*D21)</f>
        <v>4360</v>
      </c>
    </row>
    <row r="22" customFormat="false" ht="63.75" hidden="false" customHeight="false" outlineLevel="0" collapsed="false">
      <c r="A22" s="110" t="n">
        <v>20</v>
      </c>
      <c r="B22" s="111" t="str">
        <f aca="false">Item20!$B$3</f>
        <v>Lápis grafite
Corpo em madeira;
Acondicionados em caixas com 72 unidades;
Selo de adequação à norma ABNT NBR 15236/2012 –
Versão Corrigida 2013.</v>
      </c>
      <c r="C22" s="110" t="str">
        <f aca="false">Item20!$E$3</f>
        <v>CX</v>
      </c>
      <c r="D22" s="110" t="n">
        <f aca="false">Item20!$F$3</f>
        <v>100</v>
      </c>
      <c r="E22" s="112" t="n">
        <f aca="false">Item20!$D$22</f>
        <v>18.5775</v>
      </c>
      <c r="F22" s="113" t="n">
        <f aca="false">(ROUND(E22,2)*D22)</f>
        <v>1858</v>
      </c>
    </row>
    <row r="23" customFormat="false" ht="63.75" hidden="false" customHeight="false" outlineLevel="0" collapsed="false">
      <c r="A23" s="110" t="n">
        <v>21</v>
      </c>
      <c r="B23" s="111" t="str">
        <f aca="false">Item21!$B$3</f>
        <v>Apontador para lápis
Tipo escolar
Em plástico
Quantidade de furos: 1
Acondicionado em caixas com até 24 unidades</v>
      </c>
      <c r="C23" s="110" t="str">
        <f aca="false">Item21!$E$3</f>
        <v>UNIDADE</v>
      </c>
      <c r="D23" s="110" t="n">
        <f aca="false">Item21!$F$3</f>
        <v>960</v>
      </c>
      <c r="E23" s="112" t="n">
        <f aca="false">Item21!$D$22</f>
        <v>0.173333333333333</v>
      </c>
      <c r="F23" s="113" t="n">
        <f aca="false">(ROUND(E23,2)*D23)</f>
        <v>163.2</v>
      </c>
    </row>
    <row r="24" customFormat="false" ht="38.25" hidden="false" customHeight="false" outlineLevel="0" collapsed="false">
      <c r="A24" s="110" t="n">
        <v>22</v>
      </c>
      <c r="B24" s="111" t="str">
        <f aca="false">Item22!$B$3</f>
        <v>Marcador Permanente
Ponta chanfrada em fibra, Cor azul.
Acondicionados em caixas com 12 unidades.</v>
      </c>
      <c r="C24" s="110" t="str">
        <f aca="false">Item22!$E$3</f>
        <v>CX</v>
      </c>
      <c r="D24" s="110" t="n">
        <f aca="false">Item22!$F$3</f>
        <v>600</v>
      </c>
      <c r="E24" s="112" t="n">
        <f aca="false">Item22!$D$22</f>
        <v>12.83</v>
      </c>
      <c r="F24" s="113" t="n">
        <f aca="false">(ROUND(E24,2)*D24)</f>
        <v>7698</v>
      </c>
    </row>
    <row r="25" customFormat="false" ht="25.5" hidden="false" customHeight="false" outlineLevel="0" collapsed="false">
      <c r="A25" s="110" t="n">
        <v>23</v>
      </c>
      <c r="B25" s="111" t="str">
        <f aca="false">Item23!$B$3</f>
        <v>Marcador Permanente Ponta chanfrada em fibra, Cor preta
Acondicionados em caixas com 12 unidades.</v>
      </c>
      <c r="C25" s="110" t="str">
        <f aca="false">Item23!$E$3</f>
        <v>CX</v>
      </c>
      <c r="D25" s="110" t="n">
        <f aca="false">Item23!$F$3</f>
        <v>400</v>
      </c>
      <c r="E25" s="112" t="n">
        <f aca="false">Item23!$D$22</f>
        <v>12.8225</v>
      </c>
      <c r="F25" s="113" t="n">
        <f aca="false">(ROUND(E25,2)*D25)</f>
        <v>5128</v>
      </c>
    </row>
    <row r="26" customFormat="false" ht="51" hidden="false" customHeight="false" outlineLevel="0" collapsed="false">
      <c r="A26" s="110" t="n">
        <v>24</v>
      </c>
      <c r="B26" s="111" t="str">
        <f aca="false">Item24!$B$3</f>
        <v>Borracha apagadora para lápis
Dimensões mínimas: (31 x 20 x 5) mm
Cor branca, Macia,
Acondicionadas em caixas com até 50 unidades.</v>
      </c>
      <c r="C26" s="110" t="str">
        <f aca="false">Item24!$E$3</f>
        <v>UNIDADE</v>
      </c>
      <c r="D26" s="110" t="n">
        <f aca="false">Item24!$F$3</f>
        <v>1600</v>
      </c>
      <c r="E26" s="112" t="n">
        <f aca="false">Item24!$D$22</f>
        <v>0.283333333333333</v>
      </c>
      <c r="F26" s="113" t="n">
        <f aca="false">(ROUND(E26,2)*D26)</f>
        <v>448</v>
      </c>
    </row>
    <row r="27" customFormat="false" ht="63.75" hidden="false" customHeight="false" outlineLevel="0" collapsed="false">
      <c r="A27" s="110" t="n">
        <v>25</v>
      </c>
      <c r="B27" s="111" t="str">
        <f aca="false">Item25!$B$3</f>
        <v>Marcador (pincel) para quadro branco magnético
cor azul, ponta não-retrátil, não tóxico, traço linear e sem
falhas, fácil de ser apagado, ponta de 4mm e espessura da
escrita 2mm, validade mínima de 1 (um) ano
Acondicionadas em caixas com 12 unidades</v>
      </c>
      <c r="C27" s="110" t="str">
        <f aca="false">Item25!$E$3</f>
        <v>CX</v>
      </c>
      <c r="D27" s="110" t="n">
        <f aca="false">Item25!$F$3</f>
        <v>10</v>
      </c>
      <c r="E27" s="112" t="n">
        <f aca="false">Item25!$D$22</f>
        <v>17.9625</v>
      </c>
      <c r="F27" s="113" t="n">
        <f aca="false">(ROUND(E27,2)*D27)</f>
        <v>179.6</v>
      </c>
    </row>
    <row r="28" customFormat="false" ht="63.75" hidden="false" customHeight="false" outlineLevel="0" collapsed="false">
      <c r="A28" s="110" t="n">
        <v>26</v>
      </c>
      <c r="B28" s="111" t="str">
        <f aca="false">Item26!$B$3</f>
        <v>Marcador (pincel) para quadro branco magnético
cor preta, ponta não-retrátil, não tóxico, traço linear e sem
falhas, fácil de ser apagado, ponta de 4mm e espessura da
escrita 2mm, validade mínima de 1 (um) ano
Acondicionadas em caixas com 12 unidades</v>
      </c>
      <c r="C28" s="110" t="str">
        <f aca="false">Item26!$E$3</f>
        <v>CX</v>
      </c>
      <c r="D28" s="110" t="n">
        <f aca="false">Item26!$F$3</f>
        <v>10</v>
      </c>
      <c r="E28" s="112" t="n">
        <f aca="false">Item26!$D$22</f>
        <v>17.944875</v>
      </c>
      <c r="F28" s="113" t="n">
        <f aca="false">(ROUND(E28,2)*D28)</f>
        <v>179.4</v>
      </c>
    </row>
    <row r="29" customFormat="false" ht="38.25" hidden="false" customHeight="false" outlineLevel="0" collapsed="false">
      <c r="A29" s="110" t="n">
        <v>27</v>
      </c>
      <c r="B29" s="111" t="str">
        <f aca="false">Item27!$B$3</f>
        <v>Tinta para carimbo
cor azul, em frasco com no mínimo 40ml.
Acondicionadas em caixas com 12 unidades</v>
      </c>
      <c r="C29" s="110" t="str">
        <f aca="false">Item27!$E$3</f>
        <v>unidade</v>
      </c>
      <c r="D29" s="110" t="n">
        <f aca="false">Item27!$F$3</f>
        <v>200</v>
      </c>
      <c r="E29" s="112" t="n">
        <f aca="false">Item27!$D$22</f>
        <v>19.78</v>
      </c>
      <c r="F29" s="113" t="n">
        <f aca="false">(ROUND(E29,2)*D29)</f>
        <v>3956</v>
      </c>
    </row>
    <row r="30" customFormat="false" ht="76.5" hidden="false" customHeight="false" outlineLevel="0" collapsed="false">
      <c r="A30" s="110" t="n">
        <v>28</v>
      </c>
      <c r="B30" s="111" t="str">
        <f aca="false">Item28!$B$3</f>
        <v>Fita adesiva
Transparente,
Dimensão: 12mm x 30m
Acondicionadas em caixas com, no máximo, 100 unidades.
Indicação expressa de prazo de validade não interior a 11 meses, contados da data de recebimento definitivo.</v>
      </c>
      <c r="C30" s="110" t="str">
        <f aca="false">Item28!$E$3</f>
        <v>UNIDADE</v>
      </c>
      <c r="D30" s="110" t="n">
        <f aca="false">Item28!$F$3</f>
        <v>1000</v>
      </c>
      <c r="E30" s="112" t="n">
        <f aca="false">Item28!$D$22</f>
        <v>0.6025</v>
      </c>
      <c r="F30" s="113" t="n">
        <f aca="false">(ROUND(E30,2)*D30)</f>
        <v>600</v>
      </c>
    </row>
    <row r="31" customFormat="false" ht="51" hidden="false" customHeight="false" outlineLevel="0" collapsed="false">
      <c r="A31" s="110" t="n">
        <v>29</v>
      </c>
      <c r="B31" s="111" t="str">
        <f aca="false">Item29!$B$3</f>
        <v>Almofada para carimbo
Dimensões mínimas: 5,0 x 9,0cm
Material plástico e esponja absorvente revestida em tecido
Tipo entintada, Cor Azul</v>
      </c>
      <c r="C31" s="110" t="str">
        <f aca="false">Item29!$E$3</f>
        <v>UNIDADE</v>
      </c>
      <c r="D31" s="110" t="n">
        <f aca="false">Item29!$F$3</f>
        <v>25000</v>
      </c>
      <c r="E31" s="112" t="n">
        <f aca="false">Item29!$D$22</f>
        <v>1.6675</v>
      </c>
      <c r="F31" s="113" t="n">
        <f aca="false">(ROUND(E31,2)*D31)</f>
        <v>41750</v>
      </c>
    </row>
    <row r="32" customFormat="false" ht="76.5" hidden="false" customHeight="false" outlineLevel="0" collapsed="false">
      <c r="A32" s="110" t="n">
        <v>30</v>
      </c>
      <c r="B32" s="111" t="str">
        <f aca="false">Item30!$B$3</f>
        <v>Grampeador para grampo 26/6,
Comprimento mínimo: 16 cm,
Em metal pintado
Capacidade para grampear simultaneamente, no mínimo, 20
folhas de 75g/m2 cada.
Acondicionados em caixa individual</v>
      </c>
      <c r="C32" s="110" t="str">
        <f aca="false">Item30!$E$3</f>
        <v>UNIDADE</v>
      </c>
      <c r="D32" s="110" t="n">
        <f aca="false">Item30!$F$3</f>
        <v>1500</v>
      </c>
      <c r="E32" s="112" t="n">
        <f aca="false">Item30!$D$22</f>
        <v>11.9425</v>
      </c>
      <c r="F32" s="113" t="n">
        <f aca="false">(ROUND(E32,2)*D32)</f>
        <v>17910</v>
      </c>
    </row>
    <row r="33" customFormat="false" ht="127.5" hidden="false" customHeight="false" outlineLevel="0" collapsed="false">
      <c r="A33" s="110" t="n">
        <v>31</v>
      </c>
      <c r="B33" s="111" t="str">
        <f aca="false">Item31!$B$3</f>
        <v>Grampeador Profissional
Tipo profissional, mesa
Estrutura em metal
Capacidade para grampear simultaneamente, no mínimo, 100
folhas de 75g/m² cada
Compatível para utilização de grampos 23/8; 23/10 e 23/13
Ajuste de Profundidade
Base plástica ou emborrachada
Garantia mínima de 6 meses contados da data de
recebimento</v>
      </c>
      <c r="C33" s="110" t="str">
        <f aca="false">Item31!$E$3</f>
        <v>UNIDADE</v>
      </c>
      <c r="D33" s="110" t="n">
        <f aca="false">Item31!$F$3</f>
        <v>250</v>
      </c>
      <c r="E33" s="112" t="n">
        <f aca="false">Item31!$D$22</f>
        <v>43.7525</v>
      </c>
      <c r="F33" s="113" t="n">
        <f aca="false">(ROUND(E33,2)*D33)</f>
        <v>10937.5</v>
      </c>
    </row>
    <row r="34" customFormat="false" ht="63.75" hidden="false" customHeight="false" outlineLevel="0" collapsed="false">
      <c r="A34" s="110" t="n">
        <v>32</v>
      </c>
      <c r="B34" s="111" t="str">
        <f aca="false">Item32!$B$3</f>
        <v>Grampo para grampeador de 26/6.
Em aço; Tratamento superficial: niquelado,
Caixa com 1.000 unidades.
Acondicionados em embalagens de papelão com até 50
caixas.</v>
      </c>
      <c r="C34" s="110" t="str">
        <f aca="false">Item32!$E$3</f>
        <v>cx</v>
      </c>
      <c r="D34" s="110" t="n">
        <f aca="false">Item32!$F$3</f>
        <v>8000</v>
      </c>
      <c r="E34" s="112" t="n">
        <f aca="false">Item32!$D$22</f>
        <v>0.825</v>
      </c>
      <c r="F34" s="113" t="n">
        <f aca="false">(ROUND(E34,2)*D34)</f>
        <v>6640</v>
      </c>
    </row>
    <row r="35" customFormat="false" ht="51" hidden="false" customHeight="false" outlineLevel="0" collapsed="false">
      <c r="A35" s="110" t="n">
        <v>33</v>
      </c>
      <c r="B35" s="111" t="str">
        <f aca="false">Item33!$B$3</f>
        <v>Grampo para grampeador de 23/8
Em aço;
Tratamento superficial: niquelado,
Caixa com 5.000 unidades</v>
      </c>
      <c r="C35" s="110" t="str">
        <f aca="false">Item33!$E$3</f>
        <v>cx</v>
      </c>
      <c r="D35" s="110" t="n">
        <f aca="false">Item33!$F$3</f>
        <v>250</v>
      </c>
      <c r="E35" s="112" t="n">
        <f aca="false">Item33!$D$22</f>
        <v>9.03333333333333</v>
      </c>
      <c r="F35" s="113" t="n">
        <f aca="false">(ROUND(E35,2)*D35)</f>
        <v>2257.5</v>
      </c>
    </row>
    <row r="36" customFormat="false" ht="89.25" hidden="false" customHeight="false" outlineLevel="0" collapsed="false">
      <c r="A36" s="110" t="n">
        <v>34</v>
      </c>
      <c r="B36" s="111" t="str">
        <f aca="false">Item34!$B$3</f>
        <v>Perfurador para papel
Em metal pintado
2 furos redondos
Com marginador
Base em PVC
Capacidade mínima: 30 folhas de 75g/m2.
Embalado em caixa individual.</v>
      </c>
      <c r="C36" s="110" t="str">
        <f aca="false">Item34!$E$3</f>
        <v>UNIDADE</v>
      </c>
      <c r="D36" s="110" t="n">
        <f aca="false">Item34!$F$3</f>
        <v>500</v>
      </c>
      <c r="E36" s="112" t="n">
        <f aca="false">Item34!$D$22</f>
        <v>21.23385</v>
      </c>
      <c r="F36" s="113" t="n">
        <f aca="false">(ROUND(E36,2)*D36)</f>
        <v>10615</v>
      </c>
    </row>
    <row r="37" customFormat="false" ht="76.5" hidden="false" customHeight="false" outlineLevel="0" collapsed="false">
      <c r="A37" s="110" t="n">
        <v>35</v>
      </c>
      <c r="B37" s="111" t="str">
        <f aca="false">Item35!$B$3</f>
        <v>Extrator de grampos
Para grampos 26/6
Cromado
Tipo alavanca
Comprimento mínimo: 150mm
Acondicionados em embalagens com até 50 un.</v>
      </c>
      <c r="C37" s="110" t="str">
        <f aca="false">Item35!$E$3</f>
        <v>UNIDADE</v>
      </c>
      <c r="D37" s="110" t="n">
        <f aca="false">Item35!$F$3</f>
        <v>800</v>
      </c>
      <c r="E37" s="112" t="n">
        <f aca="false">Item35!$D$22</f>
        <v>1.195</v>
      </c>
      <c r="F37" s="113" t="n">
        <f aca="false">(ROUND(E37,2)*D37)</f>
        <v>960</v>
      </c>
    </row>
    <row r="38" customFormat="false" ht="51" hidden="false" customHeight="false" outlineLevel="0" collapsed="false">
      <c r="A38" s="110" t="n">
        <v>36</v>
      </c>
      <c r="B38" s="111" t="str">
        <f aca="false">Item36!$B$3</f>
        <v>Percevejo
Em metal com tratamento superficial niquelado Tamanho: 10 mm
Acondicionado em caixas com 100 unidades</v>
      </c>
      <c r="C38" s="110" t="str">
        <f aca="false">Item36!$E$3</f>
        <v>cx</v>
      </c>
      <c r="D38" s="110" t="n">
        <f aca="false">Item36!$F$3</f>
        <v>400</v>
      </c>
      <c r="E38" s="112" t="n">
        <f aca="false">Item36!$D$22</f>
        <v>2.87</v>
      </c>
      <c r="F38" s="113" t="n">
        <f aca="false">(ROUND(E38,2)*D38)</f>
        <v>1148</v>
      </c>
    </row>
    <row r="39" customFormat="false" ht="63.75" hidden="false" customHeight="false" outlineLevel="0" collapsed="false">
      <c r="A39" s="110" t="n">
        <v>37</v>
      </c>
      <c r="B39" s="111" t="str">
        <f aca="false">Item37!$B$3</f>
        <v>Régua plástica transparente,
Milimétrica,
30 cm.
Embaladas individualmente
Acondicionadas em embalagens com até 50 un.</v>
      </c>
      <c r="C39" s="110" t="str">
        <f aca="false">Item37!$E$3</f>
        <v>UNIDADE</v>
      </c>
      <c r="D39" s="110" t="n">
        <f aca="false">Item37!$F$3</f>
        <v>500</v>
      </c>
      <c r="E39" s="112" t="n">
        <f aca="false">Item37!$D$22</f>
        <v>0.5175</v>
      </c>
      <c r="F39" s="113" t="n">
        <f aca="false">(ROUND(E39,2)*D39)</f>
        <v>260</v>
      </c>
    </row>
    <row r="40" customFormat="false" ht="51" hidden="false" customHeight="false" outlineLevel="0" collapsed="false">
      <c r="A40" s="110" t="n">
        <v>38</v>
      </c>
      <c r="B40" s="111" t="str">
        <f aca="false">Item38!$B$3</f>
        <v>Régua plástica transparente,
Comprimento: 15 cm.
Graduação centímetros/milímetros
Embaladas em pacotes ou caixas com até 100 unidades</v>
      </c>
      <c r="C40" s="110" t="str">
        <f aca="false">Item38!$E$3</f>
        <v>UNIDADE</v>
      </c>
      <c r="D40" s="110" t="n">
        <f aca="false">Item38!$F$3</f>
        <v>45000</v>
      </c>
      <c r="E40" s="112" t="n">
        <f aca="false">Item38!$D$22</f>
        <v>0.407469294</v>
      </c>
      <c r="F40" s="113" t="n">
        <f aca="false">(ROUND(E40,2)*D40)</f>
        <v>18450</v>
      </c>
    </row>
    <row r="41" customFormat="false" ht="76.5" hidden="false" customHeight="false" outlineLevel="0" collapsed="false">
      <c r="A41" s="110" t="n">
        <v>39</v>
      </c>
      <c r="B41" s="111" t="str">
        <f aca="false">Item39!$B$3</f>
        <v>Tesoura
Em aço inoxidável,
Cabo em polipropileno, na cor preta,
Comprimento: 20 cm, admitida variação de ± 1,5 cm
Embaladas individualmente em estojo plástico.
Acondicionadas em embalagens com até 50 um.</v>
      </c>
      <c r="C41" s="110" t="str">
        <f aca="false">Item39!$E$3</f>
        <v>UNIDADE</v>
      </c>
      <c r="D41" s="110" t="n">
        <f aca="false">Item39!$F$3</f>
        <v>1000</v>
      </c>
      <c r="E41" s="112" t="n">
        <f aca="false">Item39!$D$22</f>
        <v>3.7325</v>
      </c>
      <c r="F41" s="113" t="n">
        <f aca="false">(ROUND(E41,2)*D41)</f>
        <v>3730</v>
      </c>
    </row>
    <row r="42" customFormat="false" ht="63.75" hidden="false" customHeight="false" outlineLevel="0" collapsed="false">
      <c r="A42" s="110" t="n">
        <v>40</v>
      </c>
      <c r="B42" s="111" t="str">
        <f aca="false">Item40!$B$3</f>
        <v>Elástico para dinheiro
Em látex,
Nº 18,
Pacote com 100 gramas
Acondicionadas em embalagens com até 50 pacotes.</v>
      </c>
      <c r="C42" s="110" t="str">
        <f aca="false">Item40!$E$3</f>
        <v>PCT</v>
      </c>
      <c r="D42" s="110" t="n">
        <f aca="false">Item40!$F$3</f>
        <v>5000</v>
      </c>
      <c r="E42" s="112" t="n">
        <f aca="false">Item40!$D$22</f>
        <v>1.7425</v>
      </c>
      <c r="F42" s="113" t="n">
        <f aca="false">(ROUND(E42,2)*D42)</f>
        <v>8700</v>
      </c>
    </row>
    <row r="43" customFormat="false" ht="76.5" hidden="false" customHeight="false" outlineLevel="0" collapsed="false">
      <c r="A43" s="110" t="n">
        <v>41</v>
      </c>
      <c r="B43" s="111" t="str">
        <f aca="false">Item41!$B$3</f>
        <v>Adesivo instantâneo
À base de cianoacrilato,
Tubo com 5g.
Validade mínima de 11 meses a contar da data de
recebimento definitivo.
Acondicionados em embalagem individual</v>
      </c>
      <c r="C43" s="110" t="str">
        <f aca="false">Item41!$E$3</f>
        <v>UNIDADE</v>
      </c>
      <c r="D43" s="110" t="n">
        <f aca="false">Item41!$F$3</f>
        <v>300</v>
      </c>
      <c r="E43" s="112" t="n">
        <f aca="false">Item41!$D$22</f>
        <v>5.38333333333333</v>
      </c>
      <c r="F43" s="113" t="n">
        <f aca="false">(ROUND(E43,2)*D43)</f>
        <v>1614</v>
      </c>
    </row>
    <row r="44" customFormat="false" ht="89.25" hidden="false" customHeight="false" outlineLevel="0" collapsed="false">
      <c r="A44" s="110" t="n">
        <v>42</v>
      </c>
      <c r="B44" s="111" t="str">
        <f aca="false">Item42!$B$3</f>
        <v>Cola branca,
À base de PVA
Tipo escolar;
Bisnaga com 40g
Validade mínima de 18 meses contados da data de
recebimento definitivo.
Acondicionadas em caixas com até 50 unidades.</v>
      </c>
      <c r="C44" s="110" t="str">
        <f aca="false">Item42!$E$3</f>
        <v>UNIDADE</v>
      </c>
      <c r="D44" s="110" t="n">
        <f aca="false">Item42!$F$3</f>
        <v>2000</v>
      </c>
      <c r="E44" s="112" t="n">
        <f aca="false">Item42!$D$22</f>
        <v>0.5925</v>
      </c>
      <c r="F44" s="113" t="n">
        <f aca="false">(ROUND(E44,2)*D44)</f>
        <v>1180</v>
      </c>
    </row>
    <row r="45" customFormat="false" ht="102" hidden="false" customHeight="false" outlineLevel="0" collapsed="false">
      <c r="A45" s="110" t="n">
        <v>43</v>
      </c>
      <c r="B45" s="111" t="str">
        <f aca="false">Item43!$B$3</f>
        <v>Umedecedor de dedo em pasta
Com glicerina, não tóxico e que não manche,
com CRQ do químico responsável impresso na embalagem e/ou
no rótulo,
peso líquido de 12g,
validade mínima de 6 (seis) meses.
Acondicionadas em caixas com 10 unidades</v>
      </c>
      <c r="C45" s="110" t="str">
        <f aca="false">Item43!$E$3</f>
        <v>UNIDADE</v>
      </c>
      <c r="D45" s="110" t="n">
        <f aca="false">Item43!$F$3</f>
        <v>1000</v>
      </c>
      <c r="E45" s="112" t="n">
        <f aca="false">Item43!$D$22</f>
        <v>1.5445</v>
      </c>
      <c r="F45" s="113" t="n">
        <f aca="false">(ROUND(E45,2)*D45)</f>
        <v>1540</v>
      </c>
    </row>
    <row r="46" customFormat="false" ht="63.75" hidden="false" customHeight="false" outlineLevel="0" collapsed="false">
      <c r="A46" s="110" t="n">
        <v>44</v>
      </c>
      <c r="B46" s="111" t="str">
        <f aca="false">Item44!$B$3</f>
        <v>Corretivo fita
Seco
Corpo em acrílico transparente.
Dimensões: Largura: 4 a 6mm x Comprimento: 6 a 8m Acondicionado em caixas com até 50 unidades.</v>
      </c>
      <c r="C46" s="110" t="str">
        <f aca="false">Item44!$E$3</f>
        <v>UNIDADE</v>
      </c>
      <c r="D46" s="110" t="n">
        <f aca="false">Item44!$F$3</f>
        <v>1000</v>
      </c>
      <c r="E46" s="112" t="n">
        <f aca="false">Item44!$D$22</f>
        <v>3.525</v>
      </c>
      <c r="F46" s="113" t="n">
        <f aca="false">(ROUND(E46,2)*D46)</f>
        <v>3530</v>
      </c>
    </row>
    <row r="47" customFormat="false" ht="102" hidden="false" customHeight="false" outlineLevel="0" collapsed="false">
      <c r="A47" s="110" t="n">
        <v>45</v>
      </c>
      <c r="B47" s="111" t="str">
        <f aca="false">Item45!$B$3</f>
        <v>Estilete
Invólucro em plástico resistente
Lâmina retrátil em aço,
Comprimento mínimo: 18 cm
Com sistema de travamento
Encaixe por pressão
Embalados individualmente,
Acondicionados em embalagem com até 50 un.</v>
      </c>
      <c r="C47" s="110" t="str">
        <f aca="false">Item45!$E$3</f>
        <v>UNIDADE</v>
      </c>
      <c r="D47" s="110" t="n">
        <f aca="false">Item45!$F$3</f>
        <v>3000</v>
      </c>
      <c r="E47" s="112" t="n">
        <f aca="false">Item45!$D$22</f>
        <v>0.8875</v>
      </c>
      <c r="F47" s="113" t="n">
        <f aca="false">(ROUND(E47,2)*D47)</f>
        <v>2670</v>
      </c>
    </row>
    <row r="48" customFormat="false" ht="63.75" hidden="false" customHeight="false" outlineLevel="0" collapsed="false">
      <c r="A48" s="110" t="n">
        <v>46</v>
      </c>
      <c r="B48" s="111" t="str">
        <f aca="false">Item46!$B$3</f>
        <v>Clips nº 1
Em aço inox;
Tratamento superficial: niquelado,
Caixa com 100 unidades
Embaladas em embalagem de papelão com até 100 un.</v>
      </c>
      <c r="C48" s="110" t="str">
        <f aca="false">Item46!$E$3</f>
        <v>CX</v>
      </c>
      <c r="D48" s="110" t="n">
        <f aca="false">Item46!$F$3</f>
        <v>5000</v>
      </c>
      <c r="E48" s="112" t="n">
        <f aca="false">Item46!$D$22</f>
        <v>1.21</v>
      </c>
      <c r="F48" s="113" t="n">
        <f aca="false">(ROUND(E48,2)*D48)</f>
        <v>6050</v>
      </c>
    </row>
    <row r="49" customFormat="false" ht="63.75" hidden="false" customHeight="false" outlineLevel="0" collapsed="false">
      <c r="A49" s="110" t="n">
        <v>47</v>
      </c>
      <c r="B49" s="111" t="str">
        <f aca="false">Item47!$B$3</f>
        <v>Clips nº 6
Em aço inox;
Tratamento superficial: niquelado,
Caixa com 50 unidades
Embaladas em embalagem de papelão com até 100 un.</v>
      </c>
      <c r="C49" s="110" t="str">
        <f aca="false">Item47!$E$3</f>
        <v>CX</v>
      </c>
      <c r="D49" s="110" t="n">
        <f aca="false">Item47!$F$3</f>
        <v>5000</v>
      </c>
      <c r="E49" s="112" t="n">
        <f aca="false">Item47!$D$22</f>
        <v>1.42666666666667</v>
      </c>
      <c r="F49" s="113" t="n">
        <f aca="false">(ROUND(E49,2)*D49)</f>
        <v>7150</v>
      </c>
    </row>
    <row r="50" customFormat="false" ht="38.25" hidden="false" customHeight="false" outlineLevel="0" collapsed="false">
      <c r="A50" s="110" t="n">
        <v>48</v>
      </c>
      <c r="B50" s="111" t="str">
        <f aca="false">Item48!$B$3</f>
        <v>Colchete Latonado nº 10
Caixa com 72 unidades
Embaladas em embalagem de papelão com até 100 un.</v>
      </c>
      <c r="C50" s="110" t="str">
        <f aca="false">Item48!$E$3</f>
        <v>CX</v>
      </c>
      <c r="D50" s="110" t="n">
        <f aca="false">Item48!$F$3</f>
        <v>2000</v>
      </c>
      <c r="E50" s="112" t="n">
        <f aca="false">Item48!$D$22</f>
        <v>3.11</v>
      </c>
      <c r="F50" s="113" t="n">
        <f aca="false">(ROUND(E50,2)*D50)</f>
        <v>6220</v>
      </c>
    </row>
    <row r="51" customFormat="false" ht="38.25" hidden="false" customHeight="false" outlineLevel="0" collapsed="false">
      <c r="A51" s="110" t="n">
        <v>49</v>
      </c>
      <c r="B51" s="111" t="str">
        <f aca="false">Item49!$B$3</f>
        <v>Colchete Latonado nº 12
Caixa com 72 unidades
Embaladas em embalagem de papelão com até 100 un.</v>
      </c>
      <c r="C51" s="110" t="str">
        <f aca="false">Item49!$E$3</f>
        <v>CX</v>
      </c>
      <c r="D51" s="110" t="n">
        <f aca="false">Item49!$F$3</f>
        <v>2000</v>
      </c>
      <c r="E51" s="112" t="n">
        <f aca="false">Item49!$D$22</f>
        <v>4.19</v>
      </c>
      <c r="F51" s="113" t="n">
        <f aca="false">(ROUND(E51,2)*D51)</f>
        <v>8380</v>
      </c>
    </row>
    <row r="52" customFormat="false" ht="51" hidden="false" customHeight="false" outlineLevel="0" collapsed="false">
      <c r="A52" s="110" t="n">
        <v>50</v>
      </c>
      <c r="B52" s="111" t="str">
        <f aca="false">Item50!$B$3</f>
        <v>Papel alcalino no formato A4 (210x297mm),
Cor branca,
Gramatura: 75g/m2,
Para impressora a laser</v>
      </c>
      <c r="C52" s="110" t="str">
        <f aca="false">Item50!$E$3</f>
        <v>RM</v>
      </c>
      <c r="D52" s="110" t="n">
        <f aca="false">Item50!$F$3</f>
        <v>5000</v>
      </c>
      <c r="E52" s="112" t="n">
        <f aca="false">Item50!$D$22</f>
        <v>15.796597298</v>
      </c>
      <c r="F52" s="113" t="n">
        <f aca="false">(ROUND(E52,2)*D52)</f>
        <v>79000</v>
      </c>
    </row>
    <row r="53" customFormat="false" ht="51" hidden="false" customHeight="false" outlineLevel="0" collapsed="false">
      <c r="A53" s="110" t="n">
        <v>51</v>
      </c>
      <c r="B53" s="111" t="str">
        <f aca="false">Item51!$B$3</f>
        <v>Papel alcalino no formato A4 (210x297mm),
Cor branca,
Gramatura: 90g/m2,
Para impressora a laser</v>
      </c>
      <c r="C53" s="110" t="str">
        <f aca="false">Item51!$E$3</f>
        <v>RM</v>
      </c>
      <c r="D53" s="110" t="n">
        <f aca="false">Item51!$F$3</f>
        <v>100</v>
      </c>
      <c r="E53" s="112" t="n">
        <f aca="false">Item51!$D$22</f>
        <v>25.8825</v>
      </c>
      <c r="F53" s="113" t="n">
        <f aca="false">(ROUND(E53,2)*D53)</f>
        <v>2588</v>
      </c>
    </row>
    <row r="54" customFormat="false" ht="63.75" hidden="false" customHeight="false" outlineLevel="0" collapsed="false">
      <c r="A54" s="110" t="n">
        <v>52</v>
      </c>
      <c r="B54" s="111" t="str">
        <f aca="false">Item52!$B$3</f>
        <v>Papel Vergê no formato A4 (210x297mm)
Cor branca,
Gramatura: 180g/m²
Para impressora a laser
Pacotes com 50 fls.</v>
      </c>
      <c r="C54" s="110" t="str">
        <f aca="false">Item52!$E$3</f>
        <v>PC</v>
      </c>
      <c r="D54" s="110" t="n">
        <f aca="false">Item52!$F$3</f>
        <v>2500</v>
      </c>
      <c r="E54" s="112" t="n">
        <f aca="false">Item52!$D$22</f>
        <v>12.5525</v>
      </c>
      <c r="F54" s="113" t="n">
        <f aca="false">(ROUND(E54,2)*D54)</f>
        <v>31375</v>
      </c>
    </row>
    <row r="55" customFormat="false" ht="38.25" hidden="false" customHeight="false" outlineLevel="0" collapsed="false">
      <c r="A55" s="110" t="n">
        <v>53</v>
      </c>
      <c r="B55" s="111" t="str">
        <f aca="false">Item53!$B$3</f>
        <v>Papel alcalino no formato A3 (297 x 420mm),
Cor branca, alta alvura
Gramatura: 75g/m²</v>
      </c>
      <c r="C55" s="110" t="str">
        <f aca="false">Item53!$E$3</f>
        <v>RM</v>
      </c>
      <c r="D55" s="110" t="n">
        <f aca="false">Item53!$F$3</f>
        <v>200</v>
      </c>
      <c r="E55" s="112" t="n">
        <f aca="false">Item53!$D$22</f>
        <v>39.1</v>
      </c>
      <c r="F55" s="113" t="n">
        <f aca="false">(ROUND(E55,2)*D55)</f>
        <v>7820</v>
      </c>
    </row>
    <row r="56" customFormat="false" ht="38.25" hidden="false" customHeight="false" outlineLevel="0" collapsed="false">
      <c r="A56" s="110" t="n">
        <v>54</v>
      </c>
      <c r="B56" s="111" t="str">
        <f aca="false">Item54!$B$3</f>
        <v>Papel Couche Fosco no formato A3 (297x420mm)
Cor Branca
Gramatura: 180 g/m²</v>
      </c>
      <c r="C56" s="110" t="str">
        <f aca="false">Item54!$E$3</f>
        <v>FL</v>
      </c>
      <c r="D56" s="110" t="n">
        <f aca="false">Item54!$F$3</f>
        <v>2000</v>
      </c>
      <c r="E56" s="112" t="n">
        <f aca="false">Item54!$D$22</f>
        <v>0.331833333333333</v>
      </c>
      <c r="F56" s="113" t="n">
        <f aca="false">(ROUND(E56,2)*D56)</f>
        <v>660</v>
      </c>
    </row>
    <row r="57" customFormat="false" ht="63.75" hidden="false" customHeight="false" outlineLevel="0" collapsed="false">
      <c r="A57" s="110" t="n">
        <v>55</v>
      </c>
      <c r="B57" s="111" t="str">
        <f aca="false">Item55!$B$3</f>
        <v>Pasta em PVC
Transparente,
Dimensões: 340 x 240 mm, admitidas variações de ±20mm
Com canaleta plástica.
Acondicionadas em embalagens com até 50 unidades</v>
      </c>
      <c r="C57" s="110" t="str">
        <f aca="false">Item55!$E$3</f>
        <v>UNIDADE</v>
      </c>
      <c r="D57" s="110" t="n">
        <f aca="false">Item55!$F$3</f>
        <v>3000</v>
      </c>
      <c r="E57" s="112" t="n">
        <f aca="false">Item55!$D$22</f>
        <v>1.45</v>
      </c>
      <c r="F57" s="113" t="n">
        <f aca="false">(ROUND(E57,2)*D57)</f>
        <v>4350</v>
      </c>
    </row>
    <row r="58" customFormat="false" ht="63.75" hidden="false" customHeight="false" outlineLevel="0" collapsed="false">
      <c r="A58" s="110" t="n">
        <v>56</v>
      </c>
      <c r="B58" s="111" t="str">
        <f aca="false">Item56!$B$3</f>
        <v>Pasta em PVC
Cor transparente cristal,
Tratamento texturizado
Com grampo trilho de plástico
Medidas de 350 x 240 mm, admitidas variações de ±20mm</v>
      </c>
      <c r="C58" s="110" t="str">
        <f aca="false">Item56!$E$3</f>
        <v>UNIDADE</v>
      </c>
      <c r="D58" s="110" t="n">
        <f aca="false">Item56!$F$3</f>
        <v>3000</v>
      </c>
      <c r="E58" s="112" t="n">
        <f aca="false">Item56!$D$22</f>
        <v>1.2375</v>
      </c>
      <c r="F58" s="113" t="n">
        <f aca="false">(ROUND(E58,2)*D58)</f>
        <v>3720</v>
      </c>
    </row>
    <row r="59" customFormat="false" ht="89.25" hidden="false" customHeight="false" outlineLevel="0" collapsed="false">
      <c r="A59" s="110" t="n">
        <v>57</v>
      </c>
      <c r="B59" s="111" t="str">
        <f aca="false">Item57!$B$3</f>
        <v>Pasta em PVC transparente,
Com abas e elástico
Tratamento texturizado
Dimensões: 240 x 350 mm (largura x altura), admitidas
variações de ± 10 mm.
Cor vermelha;
Acondicionadas em embalagens com até 50 unidades</v>
      </c>
      <c r="C59" s="110" t="str">
        <f aca="false">Item57!$E$3</f>
        <v>UNIDADE</v>
      </c>
      <c r="D59" s="110" t="n">
        <f aca="false">Item57!$F$3</f>
        <v>2000</v>
      </c>
      <c r="E59" s="112" t="n">
        <f aca="false">Item57!$D$22</f>
        <v>1.3825</v>
      </c>
      <c r="F59" s="113" t="n">
        <f aca="false">(ROUND(E59,2)*D59)</f>
        <v>2760</v>
      </c>
    </row>
    <row r="60" customFormat="false" ht="89.25" hidden="false" customHeight="false" outlineLevel="0" collapsed="false">
      <c r="A60" s="110" t="n">
        <v>58</v>
      </c>
      <c r="B60" s="111" t="str">
        <f aca="false">Item58!$B$3</f>
        <v>Pasta em PVC transparente,
Com abas e elástico
Tratamento texturizado
Formato: 240 x 350 mm (largura x altura), admitidas
variações de ± 10 mm.
Cor fumê; Acondicionadas em embalagens com até 50 unidades</v>
      </c>
      <c r="C60" s="110" t="str">
        <f aca="false">Item58!$E$3</f>
        <v>UNIDADE</v>
      </c>
      <c r="D60" s="110" t="n">
        <f aca="false">Item58!$F$3</f>
        <v>2000</v>
      </c>
      <c r="E60" s="112" t="n">
        <f aca="false">Item58!$D$22</f>
        <v>1.3925</v>
      </c>
      <c r="F60" s="113" t="n">
        <f aca="false">(ROUND(E60,2)*D60)</f>
        <v>2780</v>
      </c>
    </row>
    <row r="61" customFormat="false" ht="51" hidden="false" customHeight="false" outlineLevel="0" collapsed="false">
      <c r="A61" s="110" t="n">
        <v>59</v>
      </c>
      <c r="B61" s="111" t="str">
        <f aca="false">Item59!$B$3</f>
        <v>Furador de Cartão PVC
Furo ovóide para cordão ou crachá
Material resistente
Com sistema de perfuração em crachá</v>
      </c>
      <c r="C61" s="110" t="str">
        <f aca="false">Item59!$E$3</f>
        <v>UNIDADE</v>
      </c>
      <c r="D61" s="110" t="n">
        <f aca="false">Item59!$F$3</f>
        <v>10</v>
      </c>
      <c r="E61" s="112" t="n">
        <f aca="false">Item59!$D$22</f>
        <v>224.1975</v>
      </c>
      <c r="F61" s="113" t="n">
        <f aca="false">(ROUND(E61,2)*D61)</f>
        <v>2242</v>
      </c>
    </row>
    <row r="62" customFormat="false" ht="114.75" hidden="false" customHeight="false" outlineLevel="0" collapsed="false">
      <c r="A62" s="110" t="n">
        <v>60</v>
      </c>
      <c r="B62" s="111" t="str">
        <f aca="false">Item60!$B$3</f>
        <v>Pasta registradora A/Z
Dorso fino;
Com orifício reforçado com ilhós em PVC,
Capa dura com tratamento superficial plastificado em ambas
as faces,
Ferragem de dois ganchos com tratamento superficial
niquelado.
Fixador interno em PVC
Acondicionadas em caixas com até 30 unidades</v>
      </c>
      <c r="C62" s="110" t="str">
        <f aca="false">Item60!$E$3</f>
        <v>UNIDADE</v>
      </c>
      <c r="D62" s="110" t="n">
        <f aca="false">Item60!$F$3</f>
        <v>3500</v>
      </c>
      <c r="E62" s="112" t="n">
        <f aca="false">Item60!$D$22</f>
        <v>7.5175</v>
      </c>
      <c r="F62" s="113" t="n">
        <f aca="false">(ROUND(E62,2)*D62)</f>
        <v>26320</v>
      </c>
    </row>
    <row r="63" customFormat="false" ht="114.75" hidden="false" customHeight="false" outlineLevel="0" collapsed="false">
      <c r="A63" s="110" t="n">
        <v>61</v>
      </c>
      <c r="B63" s="111" t="str">
        <f aca="false">Item61!$B$3</f>
        <v>Pasta registradora A/Z
Dorso largo;
Com orifício reforçado com ilhós em PVC,
Capa dura com tratamento superficial plastificado em ambas
as faces,
Ferragem de dois ganchos com tratamento superficial
niquelado.
Fixador interno em PVC
Acondicionadas em caixas com até 20 unidades</v>
      </c>
      <c r="C63" s="110" t="str">
        <f aca="false">Item61!$E$3</f>
        <v>UNIDADE</v>
      </c>
      <c r="D63" s="110" t="n">
        <f aca="false">Item61!$F$3</f>
        <v>3500</v>
      </c>
      <c r="E63" s="112" t="n">
        <f aca="false">Item61!$D$22</f>
        <v>7.7275</v>
      </c>
      <c r="F63" s="113" t="n">
        <f aca="false">(ROUND(E63,2)*D63)</f>
        <v>27055</v>
      </c>
    </row>
    <row r="64" customFormat="false" ht="51" hidden="false" customHeight="false" outlineLevel="0" collapsed="false">
      <c r="A64" s="110" t="n">
        <v>62</v>
      </c>
      <c r="B64" s="111" t="str">
        <f aca="false">Item62!$B$3</f>
        <v>Pasta suspensa marmorizada Cartão duplo,
Com etiqueta e plástico para a identificação, e prendedores
plásticos.
Acondicionada em embalagens com até 50 unidades</v>
      </c>
      <c r="C64" s="110" t="str">
        <f aca="false">Item62!$E$3</f>
        <v>UNIDADE</v>
      </c>
      <c r="D64" s="110" t="n">
        <f aca="false">Item62!$F$3</f>
        <v>1000</v>
      </c>
      <c r="E64" s="112" t="n">
        <f aca="false">Item62!$D$22</f>
        <v>1.74</v>
      </c>
      <c r="F64" s="113" t="n">
        <f aca="false">(ROUND(E64,2)*D64)</f>
        <v>1740</v>
      </c>
    </row>
    <row r="65" customFormat="false" ht="63.75" hidden="false" customHeight="false" outlineLevel="0" collapsed="false">
      <c r="A65" s="110" t="n">
        <v>63</v>
      </c>
      <c r="B65" s="111" t="str">
        <f aca="false">Item63!$B$3</f>
        <v>Prancheta
Material: MDP ou MDF
Tamanho: Ofício ou A4
Dimensões: 340 x 230 mm - podendo variar em + 1,0cm
Prendedor de metal ou plástico</v>
      </c>
      <c r="C65" s="110" t="str">
        <f aca="false">Item63!$E$3</f>
        <v>UNIDADE</v>
      </c>
      <c r="D65" s="110" t="n">
        <f aca="false">Item63!$F$3</f>
        <v>1000</v>
      </c>
      <c r="E65" s="112" t="n">
        <f aca="false">Item63!$D$22</f>
        <v>3.0325</v>
      </c>
      <c r="F65" s="113" t="n">
        <f aca="false">(ROUND(E65,2)*D65)</f>
        <v>3030</v>
      </c>
    </row>
    <row r="66" customFormat="false" ht="89.25" hidden="false" customHeight="false" outlineLevel="0" collapsed="false">
      <c r="A66" s="110" t="n">
        <v>64</v>
      </c>
      <c r="B66" s="111" t="str">
        <f aca="false">Item64!$B$3</f>
        <v>Etiqueta auto adesiva para lacre
Redonda
Diâmetro de 16 mm, com variação de 6 mm para mais ou
para menos
Cor: dourada, prateada ou cromada
Acondicionadas em rolo ou cartelas com no mínimo 150
unidades.</v>
      </c>
      <c r="C66" s="110" t="str">
        <f aca="false">Item64!$E$3</f>
        <v>RL</v>
      </c>
      <c r="D66" s="110" t="n">
        <f aca="false">Item64!$F$3</f>
        <v>100</v>
      </c>
      <c r="E66" s="112" t="n">
        <f aca="false">Item64!$D$22</f>
        <v>3.696</v>
      </c>
      <c r="F66" s="113" t="n">
        <f aca="false">(ROUND(E66,2)*D66)</f>
        <v>370</v>
      </c>
    </row>
    <row r="67" customFormat="false" ht="51" hidden="false" customHeight="false" outlineLevel="0" collapsed="false">
      <c r="A67" s="110" t="n">
        <v>65</v>
      </c>
      <c r="B67" s="111" t="str">
        <f aca="false">Item65!$B$3</f>
        <v>Clips mini nº 5
Em aço inox
Cores: branco ou dourado
Acondicionados em caixas com 100 unidades</v>
      </c>
      <c r="C67" s="110" t="str">
        <f aca="false">Item65!$E$3</f>
        <v>CX</v>
      </c>
      <c r="D67" s="110" t="n">
        <f aca="false">Item65!$F$3</f>
        <v>200</v>
      </c>
      <c r="E67" s="112" t="n">
        <f aca="false">Item65!$D$22</f>
        <v>4.4875</v>
      </c>
      <c r="F67" s="113" t="n">
        <f aca="false">(ROUND(E67,2)*D67)</f>
        <v>898</v>
      </c>
    </row>
    <row r="68" customFormat="false" ht="51" hidden="false" customHeight="false" outlineLevel="0" collapsed="false">
      <c r="A68" s="110" t="n">
        <v>66</v>
      </c>
      <c r="B68" s="111" t="str">
        <f aca="false">Item66!$B$3</f>
        <v>Numerador Metálico de 06 dígitos
Altura de números: 05 mm
Repetições: 0,1,2,3,4,6,12
Construção: metálica</v>
      </c>
      <c r="C68" s="110" t="str">
        <f aca="false">Item66!$E$3</f>
        <v>UNIDADE</v>
      </c>
      <c r="D68" s="110" t="n">
        <f aca="false">Item66!$F$3</f>
        <v>20</v>
      </c>
      <c r="E68" s="112" t="n">
        <f aca="false">Item66!$D$22</f>
        <v>281.1775</v>
      </c>
      <c r="F68" s="113" t="n">
        <f aca="false">(ROUND(E68,2)*D68)</f>
        <v>5623.6</v>
      </c>
    </row>
    <row r="69" customFormat="false" ht="76.5" hidden="false" customHeight="false" outlineLevel="0" collapsed="false">
      <c r="A69" s="110" t="n">
        <v>67</v>
      </c>
      <c r="B69" s="111" t="str">
        <f aca="false">Item67!$B$3</f>
        <v>Refil para numerador automático de 6 dígitos
Compatível com o item 66.
Acondicionados em embalagem com até 5 unidades
prazo de validade não inferior a 6 meses, contados da data do
recebimento definitivo</v>
      </c>
      <c r="C69" s="110" t="str">
        <f aca="false">Item67!$E$3</f>
        <v>UNIDADE</v>
      </c>
      <c r="D69" s="110" t="n">
        <f aca="false">Item67!$F$3</f>
        <v>40</v>
      </c>
      <c r="E69" s="112" t="n">
        <f aca="false">Item67!$D$22</f>
        <v>5.745</v>
      </c>
      <c r="F69" s="113" t="n">
        <f aca="false">(ROUND(E69,2)*D69)</f>
        <v>230</v>
      </c>
    </row>
    <row r="70" customFormat="false" ht="76.5" hidden="false" customHeight="false" outlineLevel="0" collapsed="false">
      <c r="A70" s="110" t="n">
        <v>68</v>
      </c>
      <c r="B70" s="111" t="str">
        <f aca="false">Item68!B3</f>
        <v>FITA ADESIVA VEGETAL
Não aparecer em fotocópias
Permitir que se escreva sobre ela
dimensões: 12mm X 33m
Validade mínima de 15 meses, contados do recebimento definitivo. </v>
      </c>
      <c r="C70" s="110" t="str">
        <f aca="false">Item68!E3</f>
        <v>unidade</v>
      </c>
      <c r="D70" s="110" t="n">
        <f aca="false">Item68!F3</f>
        <v>150</v>
      </c>
      <c r="E70" s="112" t="n">
        <f aca="false">Item68!D22</f>
        <v>19.568</v>
      </c>
      <c r="F70" s="113" t="n">
        <f aca="false">(ROUND(E70,2)*D70)</f>
        <v>2935.5</v>
      </c>
    </row>
    <row r="71" customFormat="false" ht="102" hidden="false" customHeight="false" outlineLevel="0" collapsed="false">
      <c r="A71" s="110" t="n">
        <v>69</v>
      </c>
      <c r="B71" s="111" t="str">
        <f aca="false">Item69!B3</f>
        <v>PORTA DIPLOMA
Tamanho 54 x 35 cm
Dobra horizontal
Impressão do Brasão da República
Acartonado preto com impressão 4 x 0 cores
Acabamento interno em papel fosco e quatro alças em tecido
para suporte
Obrigatória a apresentação de amostras</v>
      </c>
      <c r="C71" s="110" t="str">
        <f aca="false">Item69!E3</f>
        <v>unidade</v>
      </c>
      <c r="D71" s="110" t="n">
        <f aca="false">Item69!F3</f>
        <v>500</v>
      </c>
      <c r="E71" s="112" t="n">
        <f aca="false">Item69!D22</f>
        <v>21.9</v>
      </c>
      <c r="F71" s="113" t="n">
        <f aca="false">(ROUND(E71,2)*D71)</f>
        <v>10950</v>
      </c>
    </row>
    <row r="72" customFormat="false" ht="153" hidden="false" customHeight="false" outlineLevel="0" collapsed="false">
      <c r="A72" s="110" t="n">
        <v>70</v>
      </c>
      <c r="B72" s="111" t="str">
        <f aca="false">Item70!$B$3</f>
        <v>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C72" s="110" t="str">
        <f aca="false">Item70!$E$3</f>
        <v>CX</v>
      </c>
      <c r="D72" s="110" t="n">
        <f aca="false">Item70!$F$3</f>
        <v>3750</v>
      </c>
      <c r="E72" s="112" t="n">
        <f aca="false">Item70!$D$22</f>
        <v>20.043228148</v>
      </c>
      <c r="F72" s="113" t="n">
        <f aca="false">(ROUND(E72,2)*D72)</f>
        <v>75150</v>
      </c>
    </row>
    <row r="73" customFormat="false" ht="114.75" hidden="false" customHeight="false" outlineLevel="0" collapsed="false">
      <c r="A73" s="110" t="n">
        <v>71</v>
      </c>
      <c r="B73" s="111" t="str">
        <f aca="false">Item71!$B$3</f>
        <v>Etiqueta auto adesiva
Folha em formato Carta;
Gramatura 75 g/m2
Papel couchê removível;
Cor branca,
30 etiquetas de tamanho 25,4 x 66,7mm, por folha.
Admitida variação de + ou - 0,4 mm por etiqueta.
Acondicionadas em pacotes com 100 folhas, embaladas em
plástico transparente. Pacotes acondicionados em caixas.</v>
      </c>
      <c r="C73" s="110" t="str">
        <f aca="false">Item71!$E$3</f>
        <v>PC</v>
      </c>
      <c r="D73" s="110" t="n">
        <f aca="false">Item71!$F$3</f>
        <v>1500</v>
      </c>
      <c r="E73" s="112" t="n">
        <f aca="false">Item71!$D$22</f>
        <v>61.136</v>
      </c>
      <c r="F73" s="113" t="n">
        <f aca="false">(ROUND(E73,2)*D73)</f>
        <v>91710</v>
      </c>
    </row>
    <row r="74" customFormat="false" ht="51" hidden="false" customHeight="false" outlineLevel="0" collapsed="false">
      <c r="A74" s="110" t="n">
        <v>72</v>
      </c>
      <c r="B74" s="111" t="str">
        <f aca="false">Item72!$B$3</f>
        <v>Papel alcalino no formato A4 (210x297mm),
Cor branca,
Gramatura: 75g/m2,
Para impressora a laser</v>
      </c>
      <c r="C74" s="110" t="str">
        <f aca="false">Item72!$E$3</f>
        <v>RM</v>
      </c>
      <c r="D74" s="110" t="n">
        <f aca="false">Item72!$F$3</f>
        <v>35000</v>
      </c>
      <c r="E74" s="112" t="n">
        <f aca="false">Item72!$D$22</f>
        <v>15.796597298</v>
      </c>
      <c r="F74" s="113" t="n">
        <f aca="false">(ROUND(E74,2)*D74)</f>
        <v>553000</v>
      </c>
    </row>
    <row r="75" customFormat="false" ht="63.75" hidden="false" customHeight="false" outlineLevel="0" collapsed="false">
      <c r="A75" s="110" t="n">
        <v>73</v>
      </c>
      <c r="B75" s="111" t="str">
        <f aca="false">Item73!$B$3</f>
        <v>Papel Vergê no formato A4 (210x297mm)
Cor branca,
Gramatura: 180g/m²
Para impressora a laser
Pacotes com 50 fls.</v>
      </c>
      <c r="C75" s="110" t="str">
        <f aca="false">Item73!$E$3</f>
        <v>PC</v>
      </c>
      <c r="D75" s="110" t="n">
        <f aca="false">Item73!$F$3</f>
        <v>7500</v>
      </c>
      <c r="E75" s="112" t="n">
        <f aca="false">Item73!$D$22</f>
        <v>12.5525</v>
      </c>
      <c r="F75" s="113" t="n">
        <f aca="false">(ROUND(E75,2)*D75)</f>
        <v>94125</v>
      </c>
    </row>
    <row r="76" customFormat="false" ht="15.75" hidden="false" customHeight="true" outlineLevel="0" collapsed="false">
      <c r="A76" s="109" t="s">
        <v>232</v>
      </c>
      <c r="B76" s="109"/>
      <c r="C76" s="109"/>
      <c r="D76" s="109"/>
      <c r="E76" s="109"/>
      <c r="F76" s="114" t="n">
        <f aca="false">SUM(F3:F75)</f>
        <v>1345610.85</v>
      </c>
    </row>
  </sheetData>
  <mergeCells count="2">
    <mergeCell ref="A1:F1"/>
    <mergeCell ref="A76:E76"/>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0"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2" t="s">
        <v>0</v>
      </c>
      <c r="B1" s="2"/>
      <c r="C1" s="2"/>
      <c r="D1" s="2"/>
      <c r="E1" s="2"/>
      <c r="F1" s="2"/>
      <c r="G1" s="2"/>
      <c r="H1" s="2"/>
      <c r="I1" s="2"/>
    </row>
    <row r="2" customFormat="false" ht="12.75" hidden="false" customHeight="false" outlineLevel="0" collapsed="false">
      <c r="A2" s="49" t="s">
        <v>47</v>
      </c>
      <c r="B2" s="3" t="s">
        <v>2</v>
      </c>
      <c r="C2" s="3"/>
      <c r="D2" s="3"/>
      <c r="E2" s="49" t="s">
        <v>3</v>
      </c>
      <c r="F2" s="49" t="s">
        <v>4</v>
      </c>
      <c r="G2" s="49" t="s">
        <v>5</v>
      </c>
      <c r="H2" s="3" t="s">
        <v>6</v>
      </c>
      <c r="I2" s="4" t="s">
        <v>7</v>
      </c>
    </row>
    <row r="3" customFormat="false" ht="12.75" hidden="false" customHeight="true" outlineLevel="0" collapsed="false">
      <c r="A3" s="49"/>
      <c r="B3" s="5" t="s">
        <v>48</v>
      </c>
      <c r="C3" s="5"/>
      <c r="D3" s="5"/>
      <c r="E3" s="6" t="s">
        <v>49</v>
      </c>
      <c r="F3" s="50" t="n">
        <v>200</v>
      </c>
      <c r="G3" s="51" t="s">
        <v>10</v>
      </c>
      <c r="H3" s="9" t="n">
        <v>7.435648816</v>
      </c>
      <c r="I3" s="9" t="str">
        <f aca="false">IF(H3="","",(IF($C$20&lt;25%,"N/A",IF(H3&lt;=($D$20+$B$20),H3,"Descartado"))))</f>
        <v>N/A</v>
      </c>
    </row>
    <row r="4" customFormat="false" ht="12.75" hidden="false" customHeight="false" outlineLevel="0" collapsed="false">
      <c r="A4" s="49"/>
      <c r="B4" s="5"/>
      <c r="C4" s="5"/>
      <c r="D4" s="5"/>
      <c r="E4" s="6"/>
      <c r="F4" s="6"/>
      <c r="G4" s="51" t="s">
        <v>11</v>
      </c>
      <c r="H4" s="9" t="n">
        <v>7.446301608</v>
      </c>
      <c r="I4" s="9" t="str">
        <f aca="false">IF(H4="","",(IF($C$20&lt;25%,"N/A",IF(H4&lt;=($D$20+$B$20),H4,"Descartado"))))</f>
        <v>N/A</v>
      </c>
    </row>
    <row r="5" customFormat="false" ht="12.75" hidden="false" customHeight="false" outlineLevel="0" collapsed="false">
      <c r="A5" s="49"/>
      <c r="B5" s="5"/>
      <c r="C5" s="5"/>
      <c r="D5" s="5"/>
      <c r="E5" s="6"/>
      <c r="F5" s="6"/>
      <c r="G5" s="51" t="s">
        <v>12</v>
      </c>
      <c r="H5" s="9" t="n">
        <v>8.138733088</v>
      </c>
      <c r="I5" s="9" t="str">
        <f aca="false">IF(H5="","",(IF($C$20&lt;25%,"N/A",IF(H5&lt;=($D$20+$B$20),H5,"Descartado"))))</f>
        <v>N/A</v>
      </c>
    </row>
    <row r="6" customFormat="false" ht="12.75" hidden="false" customHeight="false" outlineLevel="0" collapsed="false">
      <c r="A6" s="49"/>
      <c r="B6" s="5"/>
      <c r="C6" s="5"/>
      <c r="D6" s="5"/>
      <c r="E6" s="6"/>
      <c r="F6" s="6"/>
      <c r="G6" s="51" t="s">
        <v>13</v>
      </c>
      <c r="H6" s="9" t="n">
        <v>8.160038672</v>
      </c>
      <c r="I6" s="9" t="str">
        <f aca="false">IF(H6="","",(IF($C$20&lt;25%,"N/A",IF(H6&lt;=($D$20+$B$20),H6,"Descartado"))))</f>
        <v>N/A</v>
      </c>
    </row>
    <row r="7" customFormat="false" ht="12.75" hidden="false" customHeight="false" outlineLevel="0" collapsed="false">
      <c r="A7" s="49"/>
      <c r="B7" s="5"/>
      <c r="C7" s="5"/>
      <c r="D7" s="5"/>
      <c r="E7" s="6"/>
      <c r="F7" s="6"/>
      <c r="G7" s="51"/>
      <c r="H7" s="9"/>
      <c r="I7" s="9" t="str">
        <f aca="false">IF(H7="","",(IF($C$20&lt;25%,"N/A",IF(H7&lt;=($D$20+$B$20),H7,"Descartado"))))</f>
        <v/>
      </c>
    </row>
    <row r="8" customFormat="false" ht="12.75" hidden="false" customHeight="false" outlineLevel="0" collapsed="false">
      <c r="A8" s="49"/>
      <c r="B8" s="5"/>
      <c r="C8" s="5"/>
      <c r="D8" s="5"/>
      <c r="E8" s="6"/>
      <c r="F8" s="6"/>
      <c r="G8" s="51"/>
      <c r="H8" s="9"/>
      <c r="I8" s="9" t="str">
        <f aca="false">IF(H8="","",(IF($C$20&lt;25%,"N/A",IF(H8&lt;=($D$20+$B$20),H8,"Descartado"))))</f>
        <v/>
      </c>
    </row>
    <row r="9" customFormat="false" ht="12.75" hidden="false" customHeight="false" outlineLevel="0" collapsed="false">
      <c r="A9" s="49"/>
      <c r="B9" s="5"/>
      <c r="C9" s="5"/>
      <c r="D9" s="5"/>
      <c r="E9" s="6"/>
      <c r="F9" s="6"/>
      <c r="G9" s="51"/>
      <c r="H9" s="9"/>
      <c r="I9" s="9" t="str">
        <f aca="false">IF(H9="","",(IF($C$20&lt;25%,"N/A",IF(H9&lt;=($D$20+$B$20),H9,"Descartado"))))</f>
        <v/>
      </c>
    </row>
    <row r="10" customFormat="false" ht="12.75" hidden="false" customHeight="false" outlineLevel="0" collapsed="false">
      <c r="A10" s="49"/>
      <c r="B10" s="5"/>
      <c r="C10" s="5"/>
      <c r="D10" s="5"/>
      <c r="E10" s="6"/>
      <c r="F10" s="6"/>
      <c r="G10" s="51"/>
      <c r="H10" s="9"/>
      <c r="I10" s="9" t="str">
        <f aca="false">IF(H10="","",(IF($C$20&lt;25%,"N/A",IF(H10&lt;=($D$20+$B$20),H10,"Descartado"))))</f>
        <v/>
      </c>
    </row>
    <row r="11" customFormat="false" ht="12.75" hidden="false" customHeight="false" outlineLevel="0" collapsed="false">
      <c r="A11" s="49"/>
      <c r="B11" s="5"/>
      <c r="C11" s="5"/>
      <c r="D11" s="5"/>
      <c r="E11" s="6"/>
      <c r="F11" s="6"/>
      <c r="G11" s="51"/>
      <c r="H11" s="9"/>
      <c r="I11" s="9" t="str">
        <f aca="false">IF(H11="","",(IF($C$20&lt;25%,"N/A",IF(H11&lt;=($D$20+$B$20),H11,"Descartado"))))</f>
        <v/>
      </c>
    </row>
    <row r="12" customFormat="false" ht="12.75" hidden="false" customHeight="false" outlineLevel="0" collapsed="false">
      <c r="A12" s="49"/>
      <c r="B12" s="5"/>
      <c r="C12" s="5"/>
      <c r="D12" s="5"/>
      <c r="E12" s="6"/>
      <c r="F12" s="6"/>
      <c r="G12" s="51"/>
      <c r="H12" s="9"/>
      <c r="I12" s="9" t="str">
        <f aca="false">IF(H12="","",(IF($C$20&lt;25%,"N/A",IF(H12&lt;=($D$20+$B$20),H12,"Descartado"))))</f>
        <v/>
      </c>
    </row>
    <row r="13" customFormat="false" ht="12.75" hidden="false" customHeight="false" outlineLevel="0" collapsed="false">
      <c r="A13" s="49"/>
      <c r="B13" s="5"/>
      <c r="C13" s="5"/>
      <c r="D13" s="5"/>
      <c r="E13" s="6"/>
      <c r="F13" s="6"/>
      <c r="G13" s="51"/>
      <c r="H13" s="9"/>
      <c r="I13" s="9" t="str">
        <f aca="false">IF(H13="","",(IF($C$20&lt;25%,"N/A",IF(H13&lt;=($D$20+$B$20),H13,"Descartado"))))</f>
        <v/>
      </c>
    </row>
    <row r="14" customFormat="false" ht="12.75" hidden="false" customHeight="false" outlineLevel="0" collapsed="false">
      <c r="A14" s="49"/>
      <c r="B14" s="5"/>
      <c r="C14" s="5"/>
      <c r="D14" s="5"/>
      <c r="E14" s="6"/>
      <c r="F14" s="6"/>
      <c r="G14" s="51"/>
      <c r="H14" s="9"/>
      <c r="I14" s="9" t="str">
        <f aca="false">IF(H14="","",(IF($C$20&lt;25%,"N/A",IF(H14&lt;=($D$20+$B$20),H14,"Descartado"))))</f>
        <v/>
      </c>
    </row>
    <row r="15" customFormat="false" ht="12.75" hidden="false" customHeight="false" outlineLevel="0" collapsed="false">
      <c r="A15" s="49"/>
      <c r="B15" s="5"/>
      <c r="C15" s="5"/>
      <c r="D15" s="5"/>
      <c r="E15" s="6"/>
      <c r="F15" s="6"/>
      <c r="G15" s="51"/>
      <c r="H15" s="9"/>
      <c r="I15" s="9" t="str">
        <f aca="false">IF(H15="","",(IF($C$20&lt;25%,"N/A",IF(H15&lt;=($D$20+$B$20),H15,"Descartado"))))</f>
        <v/>
      </c>
    </row>
    <row r="16" customFormat="false" ht="12.75" hidden="false" customHeight="false" outlineLevel="0" collapsed="false">
      <c r="A16" s="49"/>
      <c r="B16" s="5"/>
      <c r="C16" s="5"/>
      <c r="D16" s="5"/>
      <c r="E16" s="6"/>
      <c r="F16" s="6"/>
      <c r="G16" s="51"/>
      <c r="H16" s="9"/>
      <c r="I16" s="9" t="str">
        <f aca="false">IF(H16="","",(IF($C$20&lt;25%,"N/A",IF(H16&lt;=($D$20+$B$20),H16,"Descartado"))))</f>
        <v/>
      </c>
    </row>
    <row r="17" customFormat="false" ht="12.75" hidden="false" customHeight="false" outlineLevel="0" collapsed="false">
      <c r="A17" s="49"/>
      <c r="B17" s="5"/>
      <c r="C17" s="5"/>
      <c r="D17" s="5"/>
      <c r="E17" s="6"/>
      <c r="F17" s="6"/>
      <c r="G17" s="51"/>
      <c r="H17" s="9"/>
      <c r="I17" s="9" t="str">
        <f aca="false">IF(H17="","",(IF($C$20&lt;25%,"N/A",IF(H17&lt;=($D$20+$B$20),H17,"Descartado"))))</f>
        <v/>
      </c>
    </row>
    <row r="18" customFormat="false" ht="12.75" hidden="false" customHeight="false" outlineLevel="0" collapsed="false">
      <c r="A18" s="52"/>
      <c r="B18" s="53"/>
      <c r="C18" s="53"/>
      <c r="D18" s="53"/>
      <c r="E18" s="54"/>
      <c r="F18" s="54"/>
      <c r="G18" s="55"/>
      <c r="H18" s="45"/>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0.409116682410489</v>
      </c>
      <c r="C20" s="24" t="n">
        <f aca="false">IF(H23&lt;2,"N/A",(B20/D20))</f>
        <v>0.052483285024158</v>
      </c>
      <c r="D20" s="25" t="n">
        <f aca="false">AVERAGE(H3:H17)</f>
        <v>7.795180546</v>
      </c>
      <c r="E20" s="26" t="str">
        <f aca="false">IF(H23&lt;2,"N/A",(IF(C20&lt;=25%,"N/A",AVERAGE(I3:I17))))</f>
        <v>N/A</v>
      </c>
      <c r="F20" s="25" t="n">
        <f aca="false">MEDIAN(H3:H17)</f>
        <v>7.792517348</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7.795180546</v>
      </c>
      <c r="E22" s="33"/>
    </row>
    <row r="23" customFormat="false" ht="12.75" hidden="false" customHeight="false" outlineLevel="0" collapsed="false">
      <c r="B23" s="32" t="s">
        <v>20</v>
      </c>
      <c r="C23" s="32"/>
      <c r="D23" s="33" t="n">
        <f aca="false">ROUND(D22,2)*F3</f>
        <v>1560</v>
      </c>
      <c r="E23" s="33"/>
      <c r="G23" s="34" t="s">
        <v>21</v>
      </c>
      <c r="H23" s="35" t="n">
        <f aca="false">COUNT(H3:H17)</f>
        <v>4</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true"/>
  </sheetPr>
  <dimension ref="A1:I3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RowHeight="12.75" zeroHeight="false" outlineLevelRow="0" outlineLevelCol="0"/>
  <cols>
    <col collapsed="false" customWidth="true" hidden="false" outlineLevel="0" max="1" min="1" style="1" width="11.86"/>
    <col collapsed="false" customWidth="true" hidden="false" outlineLevel="0" max="3" min="2" style="1" width="9.14"/>
    <col collapsed="false" customWidth="true" hidden="false" outlineLevel="0" max="4" min="4" style="1" width="10.29"/>
    <col collapsed="false" customWidth="true" hidden="false" outlineLevel="0" max="5" min="5" style="1" width="9.14"/>
    <col collapsed="false" customWidth="true" hidden="false" outlineLevel="0" max="6" min="6" style="1" width="10.29"/>
    <col collapsed="false" customWidth="true" hidden="false" outlineLevel="0" max="7" min="7" style="1" width="39.28"/>
    <col collapsed="false" customWidth="true" hidden="false" outlineLevel="0" max="9" min="8" style="1" width="10.29"/>
    <col collapsed="false" customWidth="true" hidden="false" outlineLevel="0" max="1025" min="10" style="1" width="9.14"/>
  </cols>
  <sheetData>
    <row r="1" customFormat="false" ht="15.75" hidden="false" customHeight="false" outlineLevel="0" collapsed="false">
      <c r="A1" s="41" t="s">
        <v>0</v>
      </c>
      <c r="B1" s="41"/>
      <c r="C1" s="41"/>
      <c r="D1" s="41"/>
      <c r="E1" s="41"/>
      <c r="F1" s="41"/>
      <c r="G1" s="41"/>
      <c r="H1" s="41"/>
      <c r="I1" s="41"/>
    </row>
    <row r="2" customFormat="false" ht="12.75" hidden="false" customHeight="true" outlineLevel="0" collapsed="false">
      <c r="A2" s="4" t="s">
        <v>50</v>
      </c>
      <c r="B2" s="4" t="s">
        <v>2</v>
      </c>
      <c r="C2" s="4"/>
      <c r="D2" s="4"/>
      <c r="E2" s="4" t="s">
        <v>3</v>
      </c>
      <c r="F2" s="4" t="s">
        <v>4</v>
      </c>
      <c r="G2" s="4" t="s">
        <v>5</v>
      </c>
      <c r="H2" s="4" t="s">
        <v>6</v>
      </c>
      <c r="I2" s="43" t="s">
        <v>7</v>
      </c>
    </row>
    <row r="3" customFormat="false" ht="12.75" hidden="false" customHeight="true" outlineLevel="0" collapsed="false">
      <c r="A3" s="4"/>
      <c r="B3" s="47" t="s">
        <v>51</v>
      </c>
      <c r="C3" s="47"/>
      <c r="D3" s="47"/>
      <c r="E3" s="6" t="s">
        <v>49</v>
      </c>
      <c r="F3" s="6" t="n">
        <v>25</v>
      </c>
      <c r="G3" s="56" t="s">
        <v>52</v>
      </c>
      <c r="H3" s="57" t="n">
        <v>23.09</v>
      </c>
      <c r="I3" s="58" t="str">
        <f aca="false">IF(H3="","",(IF($C$20&lt;25%,"N/A",IF(H3&lt;=($D$20+$B$20),H3,"Descartado"))))</f>
        <v>N/A</v>
      </c>
    </row>
    <row r="4" customFormat="false" ht="12.75" hidden="false" customHeight="false" outlineLevel="0" collapsed="false">
      <c r="A4" s="4"/>
      <c r="B4" s="47"/>
      <c r="C4" s="47"/>
      <c r="D4" s="47"/>
      <c r="E4" s="6"/>
      <c r="F4" s="6"/>
      <c r="G4" s="56" t="s">
        <v>53</v>
      </c>
      <c r="H4" s="57" t="n">
        <v>26</v>
      </c>
      <c r="I4" s="58" t="str">
        <f aca="false">IF(H4="","",(IF($C$20&lt;25%,"N/A",IF(H4&lt;=($D$20+$B$20),H4,"Descartado"))))</f>
        <v>N/A</v>
      </c>
    </row>
    <row r="5" customFormat="false" ht="12.75" hidden="false" customHeight="false" outlineLevel="0" collapsed="false">
      <c r="A5" s="4"/>
      <c r="B5" s="47"/>
      <c r="C5" s="47"/>
      <c r="D5" s="47"/>
      <c r="E5" s="6"/>
      <c r="F5" s="6"/>
      <c r="G5" s="56" t="s">
        <v>54</v>
      </c>
      <c r="H5" s="57" t="n">
        <v>26</v>
      </c>
      <c r="I5" s="58" t="str">
        <f aca="false">IF(H5="","",(IF($C$20&lt;25%,"N/A",IF(H5&lt;=($D$20+$B$20),H5,"Descartado"))))</f>
        <v>N/A</v>
      </c>
    </row>
    <row r="6" customFormat="false" ht="12.75" hidden="false" customHeight="false" outlineLevel="0" collapsed="false">
      <c r="A6" s="4"/>
      <c r="B6" s="47"/>
      <c r="C6" s="47"/>
      <c r="D6" s="47"/>
      <c r="E6" s="6"/>
      <c r="F6" s="6"/>
      <c r="G6" s="56"/>
      <c r="H6" s="57"/>
      <c r="I6" s="58" t="str">
        <f aca="false">IF(H6="","",(IF($C$20&lt;25%,"N/A",IF(H6&lt;=($D$20+$B$20),H6,"Descartado"))))</f>
        <v/>
      </c>
    </row>
    <row r="7" customFormat="false" ht="12.75" hidden="false" customHeight="true" outlineLevel="0" collapsed="false">
      <c r="A7" s="4"/>
      <c r="B7" s="47"/>
      <c r="C7" s="47"/>
      <c r="D7" s="47"/>
      <c r="E7" s="6"/>
      <c r="F7" s="6"/>
      <c r="G7" s="11"/>
      <c r="H7" s="11"/>
      <c r="I7" s="44" t="str">
        <f aca="false">IF(H7="","",(IF($C$20&lt;25%,"N/A",IF(H7&lt;=($D$20+$B$20),H7,"Descartado"))))</f>
        <v/>
      </c>
    </row>
    <row r="8" customFormat="false" ht="17.25" hidden="false" customHeight="true" outlineLevel="0" collapsed="false">
      <c r="A8" s="4"/>
      <c r="B8" s="47"/>
      <c r="C8" s="47"/>
      <c r="D8" s="47"/>
      <c r="E8" s="6"/>
      <c r="F8" s="6"/>
      <c r="G8" s="11"/>
      <c r="H8" s="11"/>
      <c r="I8" s="44" t="str">
        <f aca="false">IF(H8="","",(IF($C$20&lt;25%,"N/A",IF(H8&lt;=($D$20+$B$20),H8,"Descartado"))))</f>
        <v/>
      </c>
    </row>
    <row r="9" customFormat="false" ht="12.75" hidden="false" customHeight="false" outlineLevel="0" collapsed="false">
      <c r="A9" s="4"/>
      <c r="B9" s="47"/>
      <c r="C9" s="47"/>
      <c r="D9" s="47"/>
      <c r="E9" s="6"/>
      <c r="F9" s="6"/>
      <c r="G9" s="11"/>
      <c r="H9" s="11"/>
      <c r="I9" s="44" t="str">
        <f aca="false">IF(H9="","",(IF($C$20&lt;25%,"N/A",IF(H9&lt;=($D$20+$B$20),H9,"Descartado"))))</f>
        <v/>
      </c>
    </row>
    <row r="10" customFormat="false" ht="12.75" hidden="false" customHeight="true" outlineLevel="0" collapsed="false">
      <c r="A10" s="4"/>
      <c r="B10" s="47"/>
      <c r="C10" s="47"/>
      <c r="D10" s="47"/>
      <c r="E10" s="6"/>
      <c r="F10" s="6"/>
      <c r="G10" s="11"/>
      <c r="H10" s="11"/>
      <c r="I10" s="44" t="str">
        <f aca="false">IF(H10="","",(IF($C$20&lt;25%,"N/A",IF(H10&lt;=($D$20+$B$20),H10,"Descartado"))))</f>
        <v/>
      </c>
    </row>
    <row r="11" customFormat="false" ht="12.75" hidden="false" customHeight="false" outlineLevel="0" collapsed="false">
      <c r="A11" s="4"/>
      <c r="B11" s="47"/>
      <c r="C11" s="47"/>
      <c r="D11" s="47"/>
      <c r="E11" s="6"/>
      <c r="F11" s="6"/>
      <c r="G11" s="11"/>
      <c r="H11" s="11"/>
      <c r="I11" s="44" t="str">
        <f aca="false">IF(H11="","",(IF($C$20&lt;25%,"N/A",IF(H11&lt;=($D$20+$B$20),H11,"Descartado"))))</f>
        <v/>
      </c>
    </row>
    <row r="12" customFormat="false" ht="12.75" hidden="false" customHeight="false" outlineLevel="0" collapsed="false">
      <c r="A12" s="4"/>
      <c r="B12" s="47"/>
      <c r="C12" s="47"/>
      <c r="D12" s="47"/>
      <c r="E12" s="6"/>
      <c r="F12" s="6"/>
      <c r="G12" s="11"/>
      <c r="H12" s="11"/>
      <c r="I12" s="44" t="str">
        <f aca="false">IF(H12="","",(IF($C$20&lt;25%,"N/A",IF(H12&lt;=($D$20+$B$20),H12,"Descartado"))))</f>
        <v/>
      </c>
    </row>
    <row r="13" customFormat="false" ht="12.75" hidden="false" customHeight="false" outlineLevel="0" collapsed="false">
      <c r="A13" s="4"/>
      <c r="B13" s="47"/>
      <c r="C13" s="47"/>
      <c r="D13" s="47"/>
      <c r="E13" s="6"/>
      <c r="F13" s="6"/>
      <c r="G13" s="11"/>
      <c r="H13" s="11"/>
      <c r="I13" s="44" t="str">
        <f aca="false">IF(H13="","",(IF($C$20&lt;25%,"N/A",IF(H13&lt;=($D$20+$B$20),H13,"Descartado"))))</f>
        <v/>
      </c>
    </row>
    <row r="14" customFormat="false" ht="12.75" hidden="false" customHeight="false" outlineLevel="0" collapsed="false">
      <c r="A14" s="4"/>
      <c r="B14" s="47"/>
      <c r="C14" s="47"/>
      <c r="D14" s="47"/>
      <c r="E14" s="6"/>
      <c r="F14" s="6"/>
      <c r="G14" s="11"/>
      <c r="H14" s="11"/>
      <c r="I14" s="44" t="str">
        <f aca="false">IF(H14="","",(IF($C$20&lt;25%,"N/A",IF(H14&lt;=($D$20+$B$20),H14,"Descartado"))))</f>
        <v/>
      </c>
    </row>
    <row r="15" customFormat="false" ht="12.75" hidden="false" customHeight="false" outlineLevel="0" collapsed="false">
      <c r="A15" s="4"/>
      <c r="B15" s="47"/>
      <c r="C15" s="47"/>
      <c r="D15" s="47"/>
      <c r="E15" s="6"/>
      <c r="F15" s="6"/>
      <c r="G15" s="11"/>
      <c r="H15" s="11"/>
      <c r="I15" s="44" t="str">
        <f aca="false">IF(H15="","",(IF($C$20&lt;25%,"N/A",IF(H15&lt;=($D$20+$B$20),H15,"Descartado"))))</f>
        <v/>
      </c>
    </row>
    <row r="16" customFormat="false" ht="12.75" hidden="false" customHeight="false" outlineLevel="0" collapsed="false">
      <c r="A16" s="4"/>
      <c r="B16" s="47"/>
      <c r="C16" s="47"/>
      <c r="D16" s="47"/>
      <c r="E16" s="6"/>
      <c r="F16" s="6"/>
      <c r="G16" s="11"/>
      <c r="H16" s="11"/>
      <c r="I16" s="44" t="str">
        <f aca="false">IF(H16="","",(IF($C$20&lt;25%,"N/A",IF(H16&lt;=($D$20+$B$20),H16,"Descartado"))))</f>
        <v/>
      </c>
    </row>
    <row r="17" customFormat="false" ht="12.75" hidden="false" customHeight="false" outlineLevel="0" collapsed="false">
      <c r="A17" s="4"/>
      <c r="B17" s="47"/>
      <c r="C17" s="47"/>
      <c r="D17" s="47"/>
      <c r="E17" s="6"/>
      <c r="F17" s="6"/>
      <c r="G17" s="11"/>
      <c r="H17" s="11"/>
      <c r="I17" s="44" t="str">
        <f aca="false">IF(H17="","",(IF($C$20&lt;25%,"N/A",IF(H17&lt;=($D$20+$B$20),H17,"Descartado"))))</f>
        <v/>
      </c>
    </row>
    <row r="18" customFormat="false" ht="12.75" hidden="false" customHeight="false" outlineLevel="0" collapsed="false">
      <c r="A18" s="12"/>
      <c r="B18" s="59"/>
      <c r="C18" s="13"/>
      <c r="D18" s="13"/>
      <c r="E18" s="14"/>
      <c r="F18" s="14"/>
      <c r="G18" s="15"/>
      <c r="H18" s="16"/>
      <c r="I18" s="45"/>
    </row>
    <row r="19" customFormat="false" ht="38.25" hidden="false" customHeight="false" outlineLevel="0" collapsed="false">
      <c r="A19" s="17"/>
      <c r="B19" s="3" t="s">
        <v>14</v>
      </c>
      <c r="C19" s="18" t="s">
        <v>15</v>
      </c>
      <c r="D19" s="19" t="s">
        <v>16</v>
      </c>
      <c r="E19" s="20" t="s">
        <v>17</v>
      </c>
      <c r="F19" s="19" t="s">
        <v>18</v>
      </c>
      <c r="G19" s="21"/>
      <c r="H19" s="16"/>
      <c r="I19" s="16"/>
    </row>
    <row r="20" customFormat="false" ht="12.75" hidden="false" customHeight="false" outlineLevel="0" collapsed="false">
      <c r="A20" s="22"/>
      <c r="B20" s="23" t="n">
        <f aca="false">IF(H23&lt;2,"N/A",(STDEV(H3:H17)))</f>
        <v>1.68008928334181</v>
      </c>
      <c r="C20" s="24" t="n">
        <f aca="false">IF(H23&lt;2,"N/A",(B20/D20))</f>
        <v>0.0671230237052262</v>
      </c>
      <c r="D20" s="25" t="n">
        <f aca="false">AVERAGE(H3:H17)</f>
        <v>25.03</v>
      </c>
      <c r="E20" s="26" t="str">
        <f aca="false">IF(H23&lt;2,"N/A",(IF(C20&lt;=25%,"N/A",AVERAGE(I3:I17))))</f>
        <v>N/A</v>
      </c>
      <c r="F20" s="25" t="n">
        <f aca="false">MEDIAN(H3:H17)</f>
        <v>26</v>
      </c>
      <c r="G20" s="27"/>
      <c r="H20" s="28"/>
      <c r="I20" s="28"/>
    </row>
    <row r="21" customFormat="false" ht="12.75" hidden="false" customHeight="false" outlineLevel="0" collapsed="false">
      <c r="A21" s="29"/>
      <c r="B21" s="30"/>
      <c r="C21" s="30"/>
      <c r="D21" s="30"/>
      <c r="E21" s="30"/>
      <c r="F21" s="30"/>
      <c r="G21" s="31"/>
      <c r="H21" s="31"/>
      <c r="I21" s="31"/>
    </row>
    <row r="22" customFormat="false" ht="12.75" hidden="false" customHeight="false" outlineLevel="0" collapsed="false">
      <c r="B22" s="32" t="s">
        <v>19</v>
      </c>
      <c r="C22" s="32"/>
      <c r="D22" s="33" t="n">
        <f aca="false">IF(C20&lt;=25%,D20,MIN(E20:F20))</f>
        <v>25.03</v>
      </c>
      <c r="E22" s="33"/>
    </row>
    <row r="23" customFormat="false" ht="12.75" hidden="false" customHeight="false" outlineLevel="0" collapsed="false">
      <c r="B23" s="32" t="s">
        <v>20</v>
      </c>
      <c r="C23" s="32"/>
      <c r="D23" s="33" t="n">
        <f aca="false">ROUND(D22,2)*F3</f>
        <v>625.75</v>
      </c>
      <c r="E23" s="33"/>
      <c r="G23" s="34" t="s">
        <v>21</v>
      </c>
      <c r="H23" s="35" t="n">
        <f aca="false">COUNT(H3:H17)</f>
        <v>3</v>
      </c>
    </row>
    <row r="24" customFormat="false" ht="12.75" hidden="false" customHeight="false" outlineLevel="0" collapsed="false">
      <c r="B24" s="36"/>
      <c r="C24" s="36"/>
      <c r="D24" s="28"/>
      <c r="E24" s="28"/>
    </row>
    <row r="26" customFormat="false" ht="12.75" hidden="false" customHeight="false" outlineLevel="0" collapsed="false">
      <c r="A26" s="37" t="s">
        <v>22</v>
      </c>
      <c r="B26" s="37"/>
      <c r="C26" s="37"/>
      <c r="D26" s="37"/>
      <c r="E26" s="37"/>
      <c r="F26" s="37"/>
      <c r="G26" s="37"/>
      <c r="H26" s="37"/>
      <c r="I26" s="37"/>
    </row>
    <row r="27" customFormat="false" ht="12.75" hidden="false" customHeight="false" outlineLevel="0" collapsed="false">
      <c r="A27" s="38" t="s">
        <v>23</v>
      </c>
      <c r="B27" s="38"/>
      <c r="C27" s="38"/>
      <c r="D27" s="38"/>
      <c r="E27" s="38"/>
      <c r="F27" s="38"/>
      <c r="G27" s="38"/>
      <c r="H27" s="38"/>
      <c r="I27" s="38"/>
    </row>
    <row r="28" customFormat="false" ht="12.75" hidden="false" customHeight="false" outlineLevel="0" collapsed="false">
      <c r="A28" s="38" t="s">
        <v>24</v>
      </c>
      <c r="B28" s="38"/>
      <c r="C28" s="38"/>
      <c r="D28" s="38"/>
      <c r="E28" s="38"/>
      <c r="F28" s="38"/>
      <c r="G28" s="38"/>
      <c r="H28" s="38"/>
      <c r="I28" s="38"/>
    </row>
    <row r="29" customFormat="false" ht="25.5" hidden="false" customHeight="true" outlineLevel="0" collapsed="false">
      <c r="A29" s="39" t="s">
        <v>25</v>
      </c>
      <c r="B29" s="39"/>
      <c r="C29" s="39"/>
      <c r="D29" s="39"/>
      <c r="E29" s="39"/>
      <c r="F29" s="39"/>
      <c r="G29" s="39"/>
      <c r="H29" s="39"/>
      <c r="I29" s="39"/>
    </row>
    <row r="30" customFormat="false" ht="12.75" hidden="false" customHeight="false" outlineLevel="0" collapsed="false">
      <c r="A30" s="38" t="s">
        <v>26</v>
      </c>
      <c r="B30" s="38"/>
      <c r="C30" s="38"/>
      <c r="D30" s="38"/>
      <c r="E30" s="38"/>
      <c r="F30" s="38"/>
      <c r="G30" s="38"/>
      <c r="H30" s="38"/>
      <c r="I30" s="38"/>
    </row>
    <row r="31" customFormat="false" ht="12.75" hidden="false" customHeight="false" outlineLevel="0" collapsed="false">
      <c r="A31" s="38" t="s">
        <v>27</v>
      </c>
      <c r="B31" s="38"/>
      <c r="C31" s="38"/>
      <c r="D31" s="38"/>
      <c r="E31" s="38"/>
      <c r="F31" s="38"/>
      <c r="G31" s="38"/>
      <c r="H31" s="38"/>
      <c r="I31" s="38"/>
    </row>
    <row r="32" customFormat="false" ht="25.5" hidden="false" customHeight="true" outlineLevel="0" collapsed="false">
      <c r="A32" s="40" t="s">
        <v>28</v>
      </c>
      <c r="B32" s="40"/>
      <c r="C32" s="40"/>
      <c r="D32" s="40"/>
      <c r="E32" s="40"/>
      <c r="F32" s="40"/>
      <c r="G32" s="40"/>
      <c r="H32" s="40"/>
      <c r="I32" s="40"/>
    </row>
  </sheetData>
  <mergeCells count="17">
    <mergeCell ref="A1:I1"/>
    <mergeCell ref="A2:A17"/>
    <mergeCell ref="B2:D2"/>
    <mergeCell ref="B3:D17"/>
    <mergeCell ref="E3:E17"/>
    <mergeCell ref="F3:F17"/>
    <mergeCell ref="B22:C22"/>
    <mergeCell ref="D22:E22"/>
    <mergeCell ref="B23:C23"/>
    <mergeCell ref="D23:E23"/>
    <mergeCell ref="A26:I26"/>
    <mergeCell ref="A27:I27"/>
    <mergeCell ref="A28:I28"/>
    <mergeCell ref="A29:I29"/>
    <mergeCell ref="A30:I30"/>
    <mergeCell ref="A31:I31"/>
    <mergeCell ref="A32:I32"/>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LibreOffice/6.2.5.2$Windows_X86_64 LibreOffice_project/1ec314fa52f458adc18c4f025c545a4e8b22c159</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2019-01-16T20:04:04Z</dcterms:created>
  <dc:creator>Marconni Rodrigues de AlcGntara Santos</dc:creator>
  <dc:description/>
  <dc:language>pt-BR</dc:language>
  <cp:lastModifiedBy>Marconni Rodrigues de AlcGntara Santos</cp:lastModifiedBy>
  <cp:lastPrinted>2020-02-03T16:56:26Z</cp:lastPrinted>
  <dcterms:modified xsi:type="dcterms:W3CDTF">2020-03-06T18:20:14Z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